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TS\MonPortail\MEO MISE EN OEUVRE\CONTHEY\TARIFS\"/>
    </mc:Choice>
  </mc:AlternateContent>
  <xr:revisionPtr revIDLastSave="0" documentId="13_ncr:1_{132EB5C7-3280-4871-91C0-7E66246750FE}" xr6:coauthVersionLast="36" xr6:coauthVersionMax="36" xr10:uidLastSave="{00000000-0000-0000-0000-000000000000}"/>
  <workbookProtection workbookAlgorithmName="SHA-512" workbookHashValue="AhVUrvWXSwDa1HCYLLo0zym9ccUJeb2sezwnUYdOVO3N/Z6x+qHfDRLm89cZzm5Onq2eqjd3ypkEtY9e7kZVKw==" workbookSaltValue="T0LSxexEunWU6sIK9fUkGQ==" workbookSpinCount="100000" lockStructure="1"/>
  <bookViews>
    <workbookView xWindow="0" yWindow="0" windowWidth="23040" windowHeight="8205" firstSheet="1" activeTab="1" xr2:uid="{890D6683-681D-4989-9484-7248C41C1C95}"/>
  </bookViews>
  <sheets>
    <sheet name="Simulation Crèche" sheetId="1" state="hidden" r:id="rId1"/>
    <sheet name="Simulation Nurserie" sheetId="8" r:id="rId2"/>
    <sheet name="CALCUL" sheetId="7" state="hidden" r:id="rId3"/>
    <sheet name="Prestations" sheetId="5" state="hidden" r:id="rId4"/>
    <sheet name="Tranches" sheetId="3" state="hidden" r:id="rId5"/>
    <sheet name="Tarifs CONTHEY" sheetId="4" state="hidden" r:id="rId6"/>
  </sheets>
  <definedNames>
    <definedName name="_xlnm.Print_Area" localSheetId="0">'Simulation Crèche'!$A$3:$F$27</definedName>
    <definedName name="_xlnm.Print_Area" localSheetId="1">'Simulation Nurserie'!$A$3:$C$27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0" i="1" l="1"/>
  <c r="D20" i="1" s="1"/>
  <c r="E21" i="1" l="1"/>
  <c r="D21" i="1" s="1"/>
  <c r="E22" i="1"/>
  <c r="D22" i="1" s="1"/>
  <c r="E23" i="1"/>
  <c r="D23" i="1" s="1"/>
  <c r="E24" i="1"/>
  <c r="D24" i="1" s="1"/>
  <c r="C5" i="7"/>
  <c r="E5" i="7" s="1"/>
  <c r="C6" i="7"/>
  <c r="E6" i="7" s="1"/>
  <c r="C8" i="7"/>
  <c r="E8" i="7" s="1"/>
  <c r="C13" i="7"/>
  <c r="E13" i="7" s="1"/>
  <c r="C14" i="7"/>
  <c r="E14" i="7" s="1"/>
  <c r="C21" i="7"/>
  <c r="E21" i="7" s="1"/>
  <c r="C22" i="7"/>
  <c r="E22" i="7" s="1"/>
  <c r="C24" i="7"/>
  <c r="E24" i="7" s="1"/>
  <c r="C29" i="7"/>
  <c r="E29" i="7" s="1"/>
  <c r="C30" i="7"/>
  <c r="E30" i="7" s="1"/>
  <c r="C37" i="7"/>
  <c r="E37" i="7" s="1"/>
  <c r="C38" i="7"/>
  <c r="E38" i="7" s="1"/>
  <c r="C40" i="7"/>
  <c r="E40" i="7" s="1"/>
  <c r="C45" i="7"/>
  <c r="E45" i="7" s="1"/>
  <c r="C46" i="7"/>
  <c r="E46" i="7" s="1"/>
  <c r="C53" i="7"/>
  <c r="E53" i="7" s="1"/>
  <c r="C54" i="7"/>
  <c r="E54" i="7" s="1"/>
  <c r="C56" i="7"/>
  <c r="E56" i="7" s="1"/>
  <c r="C61" i="7"/>
  <c r="E61" i="7" s="1"/>
  <c r="C62" i="7"/>
  <c r="E62" i="7" s="1"/>
  <c r="C69" i="7"/>
  <c r="E69" i="7" s="1"/>
  <c r="C70" i="7"/>
  <c r="E70" i="7" s="1"/>
  <c r="C72" i="7"/>
  <c r="E72" i="7" s="1"/>
  <c r="C77" i="7"/>
  <c r="E77" i="7" s="1"/>
  <c r="C78" i="7"/>
  <c r="E78" i="7" s="1"/>
  <c r="C85" i="7"/>
  <c r="E85" i="7" s="1"/>
  <c r="C86" i="7"/>
  <c r="E86" i="7" s="1"/>
  <c r="C88" i="7"/>
  <c r="E88" i="7" s="1"/>
  <c r="C93" i="7"/>
  <c r="E93" i="7" s="1"/>
  <c r="C94" i="7"/>
  <c r="E94" i="7" s="1"/>
  <c r="C101" i="7"/>
  <c r="E101" i="7" s="1"/>
  <c r="C102" i="7"/>
  <c r="E102" i="7" s="1"/>
  <c r="C104" i="7"/>
  <c r="E104" i="7" s="1"/>
  <c r="C109" i="7"/>
  <c r="E109" i="7" s="1"/>
  <c r="C110" i="7"/>
  <c r="E110" i="7" s="1"/>
  <c r="C117" i="7"/>
  <c r="E117" i="7" s="1"/>
  <c r="C118" i="7"/>
  <c r="E118" i="7" s="1"/>
  <c r="C120" i="7"/>
  <c r="E120" i="7" s="1"/>
  <c r="C125" i="7"/>
  <c r="E125" i="7" s="1"/>
  <c r="C126" i="7"/>
  <c r="E126" i="7" s="1"/>
  <c r="C133" i="7"/>
  <c r="E133" i="7" s="1"/>
  <c r="C134" i="7"/>
  <c r="E134" i="7" s="1"/>
  <c r="C136" i="7"/>
  <c r="E136" i="7" s="1"/>
  <c r="C141" i="7"/>
  <c r="E141" i="7" s="1"/>
  <c r="C142" i="7"/>
  <c r="E142" i="7" s="1"/>
  <c r="C256" i="7"/>
  <c r="E256" i="7" s="1"/>
  <c r="C255" i="7"/>
  <c r="E255" i="7" s="1"/>
  <c r="C254" i="7"/>
  <c r="E254" i="7" s="1"/>
  <c r="C253" i="7"/>
  <c r="E253" i="7" s="1"/>
  <c r="C252" i="7"/>
  <c r="E252" i="7" s="1"/>
  <c r="C251" i="7"/>
  <c r="E251" i="7" s="1"/>
  <c r="C250" i="7"/>
  <c r="E250" i="7" s="1"/>
  <c r="C249" i="7"/>
  <c r="E249" i="7" s="1"/>
  <c r="C248" i="7"/>
  <c r="E248" i="7" s="1"/>
  <c r="C247" i="7"/>
  <c r="E247" i="7" s="1"/>
  <c r="C246" i="7"/>
  <c r="E246" i="7" s="1"/>
  <c r="C245" i="7"/>
  <c r="E245" i="7" s="1"/>
  <c r="C244" i="7"/>
  <c r="E244" i="7" s="1"/>
  <c r="C243" i="7"/>
  <c r="E243" i="7" s="1"/>
  <c r="C240" i="7"/>
  <c r="E240" i="7" s="1"/>
  <c r="C239" i="7"/>
  <c r="E239" i="7" s="1"/>
  <c r="C238" i="7"/>
  <c r="E238" i="7" s="1"/>
  <c r="C237" i="7"/>
  <c r="E237" i="7" s="1"/>
  <c r="C236" i="7"/>
  <c r="E236" i="7" s="1"/>
  <c r="C235" i="7"/>
  <c r="E235" i="7" s="1"/>
  <c r="C234" i="7"/>
  <c r="E234" i="7" s="1"/>
  <c r="C233" i="7"/>
  <c r="E233" i="7" s="1"/>
  <c r="C232" i="7"/>
  <c r="E232" i="7" s="1"/>
  <c r="C231" i="7"/>
  <c r="E231" i="7" s="1"/>
  <c r="C230" i="7"/>
  <c r="E230" i="7" s="1"/>
  <c r="C229" i="7"/>
  <c r="E229" i="7" s="1"/>
  <c r="C228" i="7"/>
  <c r="E228" i="7" s="1"/>
  <c r="C227" i="7"/>
  <c r="E227" i="7" s="1"/>
  <c r="C224" i="7"/>
  <c r="E224" i="7" s="1"/>
  <c r="C223" i="7"/>
  <c r="E223" i="7" s="1"/>
  <c r="C222" i="7"/>
  <c r="E222" i="7" s="1"/>
  <c r="C221" i="7"/>
  <c r="E221" i="7" s="1"/>
  <c r="C220" i="7"/>
  <c r="E220" i="7" s="1"/>
  <c r="C219" i="7"/>
  <c r="E219" i="7" s="1"/>
  <c r="C218" i="7"/>
  <c r="E218" i="7" s="1"/>
  <c r="C217" i="7"/>
  <c r="E217" i="7" s="1"/>
  <c r="C216" i="7"/>
  <c r="E216" i="7" s="1"/>
  <c r="C215" i="7"/>
  <c r="E215" i="7" s="1"/>
  <c r="C214" i="7"/>
  <c r="E214" i="7" s="1"/>
  <c r="C213" i="7"/>
  <c r="E213" i="7" s="1"/>
  <c r="C212" i="7"/>
  <c r="E212" i="7" s="1"/>
  <c r="C211" i="7"/>
  <c r="E211" i="7" s="1"/>
  <c r="C208" i="7"/>
  <c r="E208" i="7" s="1"/>
  <c r="C207" i="7"/>
  <c r="E207" i="7" s="1"/>
  <c r="C206" i="7"/>
  <c r="E206" i="7" s="1"/>
  <c r="C205" i="7"/>
  <c r="E205" i="7" s="1"/>
  <c r="C204" i="7"/>
  <c r="E204" i="7" s="1"/>
  <c r="C203" i="7"/>
  <c r="E203" i="7" s="1"/>
  <c r="C202" i="7"/>
  <c r="E202" i="7" s="1"/>
  <c r="C201" i="7"/>
  <c r="E201" i="7" s="1"/>
  <c r="C200" i="7"/>
  <c r="E200" i="7" s="1"/>
  <c r="C199" i="7"/>
  <c r="E199" i="7" s="1"/>
  <c r="C198" i="7"/>
  <c r="E198" i="7" s="1"/>
  <c r="C197" i="7"/>
  <c r="E197" i="7" s="1"/>
  <c r="C196" i="7"/>
  <c r="E196" i="7" s="1"/>
  <c r="C195" i="7"/>
  <c r="E195" i="7" s="1"/>
  <c r="C192" i="7"/>
  <c r="E192" i="7" s="1"/>
  <c r="C191" i="7"/>
  <c r="E191" i="7" s="1"/>
  <c r="C190" i="7"/>
  <c r="E190" i="7" s="1"/>
  <c r="C189" i="7"/>
  <c r="E189" i="7" s="1"/>
  <c r="C188" i="7"/>
  <c r="E188" i="7" s="1"/>
  <c r="C187" i="7"/>
  <c r="E187" i="7" s="1"/>
  <c r="C186" i="7"/>
  <c r="E186" i="7" s="1"/>
  <c r="C185" i="7"/>
  <c r="E185" i="7" s="1"/>
  <c r="C184" i="7"/>
  <c r="E184" i="7" s="1"/>
  <c r="C183" i="7"/>
  <c r="E183" i="7" s="1"/>
  <c r="C182" i="7"/>
  <c r="E182" i="7" s="1"/>
  <c r="C181" i="7"/>
  <c r="E181" i="7" s="1"/>
  <c r="C180" i="7"/>
  <c r="E180" i="7" s="1"/>
  <c r="C179" i="7"/>
  <c r="E179" i="7" s="1"/>
  <c r="C176" i="7"/>
  <c r="E176" i="7" s="1"/>
  <c r="C175" i="7"/>
  <c r="E175" i="7" s="1"/>
  <c r="C174" i="7"/>
  <c r="E174" i="7" s="1"/>
  <c r="C173" i="7"/>
  <c r="E173" i="7" s="1"/>
  <c r="C172" i="7"/>
  <c r="E172" i="7" s="1"/>
  <c r="C171" i="7"/>
  <c r="E171" i="7" s="1"/>
  <c r="C170" i="7"/>
  <c r="E170" i="7" s="1"/>
  <c r="C169" i="7"/>
  <c r="E169" i="7" s="1"/>
  <c r="C168" i="7"/>
  <c r="E168" i="7" s="1"/>
  <c r="C167" i="7"/>
  <c r="E167" i="7" s="1"/>
  <c r="C166" i="7"/>
  <c r="E166" i="7" s="1"/>
  <c r="C165" i="7"/>
  <c r="E165" i="7" s="1"/>
  <c r="C164" i="7"/>
  <c r="E164" i="7" s="1"/>
  <c r="C163" i="7"/>
  <c r="E163" i="7" s="1"/>
  <c r="C160" i="7"/>
  <c r="E160" i="7" s="1"/>
  <c r="C159" i="7"/>
  <c r="E159" i="7" s="1"/>
  <c r="C158" i="7"/>
  <c r="E158" i="7" s="1"/>
  <c r="C157" i="7"/>
  <c r="E157" i="7" s="1"/>
  <c r="C156" i="7"/>
  <c r="E156" i="7" s="1"/>
  <c r="C155" i="7"/>
  <c r="E155" i="7" s="1"/>
  <c r="C154" i="7"/>
  <c r="E154" i="7" s="1"/>
  <c r="C153" i="7"/>
  <c r="E153" i="7" s="1"/>
  <c r="C152" i="7"/>
  <c r="E152" i="7" s="1"/>
  <c r="C151" i="7"/>
  <c r="E151" i="7" s="1"/>
  <c r="C150" i="7"/>
  <c r="E150" i="7" s="1"/>
  <c r="C149" i="7"/>
  <c r="E149" i="7" s="1"/>
  <c r="C148" i="7"/>
  <c r="E148" i="7" s="1"/>
  <c r="C147" i="7"/>
  <c r="E147" i="7" s="1"/>
  <c r="C144" i="7"/>
  <c r="E144" i="7" s="1"/>
  <c r="C143" i="7"/>
  <c r="E143" i="7" s="1"/>
  <c r="C140" i="7"/>
  <c r="E140" i="7" s="1"/>
  <c r="C139" i="7"/>
  <c r="E139" i="7" s="1"/>
  <c r="C138" i="7"/>
  <c r="E138" i="7" s="1"/>
  <c r="C137" i="7"/>
  <c r="E137" i="7" s="1"/>
  <c r="C135" i="7"/>
  <c r="E135" i="7" s="1"/>
  <c r="C132" i="7"/>
  <c r="E132" i="7" s="1"/>
  <c r="C131" i="7"/>
  <c r="E131" i="7" s="1"/>
  <c r="C128" i="7"/>
  <c r="E128" i="7" s="1"/>
  <c r="C127" i="7"/>
  <c r="E127" i="7" s="1"/>
  <c r="C124" i="7"/>
  <c r="E124" i="7" s="1"/>
  <c r="C123" i="7"/>
  <c r="E123" i="7" s="1"/>
  <c r="C122" i="7"/>
  <c r="E122" i="7" s="1"/>
  <c r="C121" i="7"/>
  <c r="E121" i="7" s="1"/>
  <c r="C119" i="7"/>
  <c r="E119" i="7" s="1"/>
  <c r="C116" i="7"/>
  <c r="E116" i="7" s="1"/>
  <c r="C115" i="7"/>
  <c r="E115" i="7" s="1"/>
  <c r="C112" i="7"/>
  <c r="E112" i="7" s="1"/>
  <c r="C111" i="7"/>
  <c r="E111" i="7" s="1"/>
  <c r="C108" i="7"/>
  <c r="E108" i="7" s="1"/>
  <c r="C107" i="7"/>
  <c r="E107" i="7" s="1"/>
  <c r="C106" i="7"/>
  <c r="E106" i="7" s="1"/>
  <c r="C105" i="7"/>
  <c r="E105" i="7" s="1"/>
  <c r="C103" i="7"/>
  <c r="E103" i="7" s="1"/>
  <c r="C100" i="7"/>
  <c r="E100" i="7" s="1"/>
  <c r="C99" i="7"/>
  <c r="E99" i="7" s="1"/>
  <c r="C96" i="7"/>
  <c r="E96" i="7" s="1"/>
  <c r="C95" i="7"/>
  <c r="E95" i="7" s="1"/>
  <c r="C92" i="7"/>
  <c r="E92" i="7" s="1"/>
  <c r="C91" i="7"/>
  <c r="E91" i="7" s="1"/>
  <c r="C90" i="7"/>
  <c r="E90" i="7" s="1"/>
  <c r="C89" i="7"/>
  <c r="E89" i="7" s="1"/>
  <c r="C87" i="7"/>
  <c r="E87" i="7" s="1"/>
  <c r="C84" i="7"/>
  <c r="E84" i="7" s="1"/>
  <c r="C83" i="7"/>
  <c r="E83" i="7" s="1"/>
  <c r="C80" i="7"/>
  <c r="E80" i="7" s="1"/>
  <c r="C79" i="7"/>
  <c r="E79" i="7" s="1"/>
  <c r="C76" i="7"/>
  <c r="E76" i="7" s="1"/>
  <c r="C75" i="7"/>
  <c r="E75" i="7" s="1"/>
  <c r="C74" i="7"/>
  <c r="E74" i="7" s="1"/>
  <c r="C73" i="7"/>
  <c r="E73" i="7" s="1"/>
  <c r="C71" i="7"/>
  <c r="E71" i="7" s="1"/>
  <c r="C68" i="7"/>
  <c r="E68" i="7" s="1"/>
  <c r="C67" i="7"/>
  <c r="E67" i="7" s="1"/>
  <c r="C64" i="7"/>
  <c r="E64" i="7" s="1"/>
  <c r="C63" i="7"/>
  <c r="E63" i="7" s="1"/>
  <c r="C60" i="7"/>
  <c r="E60" i="7" s="1"/>
  <c r="C59" i="7"/>
  <c r="E59" i="7" s="1"/>
  <c r="C58" i="7"/>
  <c r="E58" i="7" s="1"/>
  <c r="C57" i="7"/>
  <c r="E57" i="7" s="1"/>
  <c r="C55" i="7"/>
  <c r="E55" i="7" s="1"/>
  <c r="C52" i="7"/>
  <c r="E52" i="7" s="1"/>
  <c r="C51" i="7"/>
  <c r="E51" i="7" s="1"/>
  <c r="C48" i="7"/>
  <c r="E48" i="7" s="1"/>
  <c r="C47" i="7"/>
  <c r="E47" i="7" s="1"/>
  <c r="C44" i="7"/>
  <c r="E44" i="7" s="1"/>
  <c r="C43" i="7"/>
  <c r="E43" i="7" s="1"/>
  <c r="C42" i="7"/>
  <c r="E42" i="7" s="1"/>
  <c r="C41" i="7"/>
  <c r="E41" i="7" s="1"/>
  <c r="C39" i="7"/>
  <c r="E39" i="7" s="1"/>
  <c r="C36" i="7"/>
  <c r="E36" i="7" s="1"/>
  <c r="C35" i="7"/>
  <c r="E35" i="7" s="1"/>
  <c r="C32" i="7"/>
  <c r="E32" i="7" s="1"/>
  <c r="C31" i="7"/>
  <c r="E31" i="7" s="1"/>
  <c r="C28" i="7"/>
  <c r="E28" i="7" s="1"/>
  <c r="C27" i="7"/>
  <c r="E27" i="7" s="1"/>
  <c r="C26" i="7"/>
  <c r="E26" i="7" s="1"/>
  <c r="C25" i="7"/>
  <c r="E25" i="7" s="1"/>
  <c r="C23" i="7"/>
  <c r="E23" i="7" s="1"/>
  <c r="C20" i="7"/>
  <c r="E20" i="7" s="1"/>
  <c r="C19" i="7"/>
  <c r="E19" i="7" s="1"/>
  <c r="D18" i="7"/>
  <c r="D34" i="7" s="1"/>
  <c r="D50" i="7" s="1"/>
  <c r="D66" i="7" s="1"/>
  <c r="D82" i="7" s="1"/>
  <c r="D98" i="7" s="1"/>
  <c r="D114" i="7" s="1"/>
  <c r="D130" i="7" s="1"/>
  <c r="D146" i="7" s="1"/>
  <c r="D162" i="7" s="1"/>
  <c r="D178" i="7" s="1"/>
  <c r="D194" i="7" s="1"/>
  <c r="D210" i="7" s="1"/>
  <c r="D226" i="7" s="1"/>
  <c r="D242" i="7" s="1"/>
  <c r="C16" i="7"/>
  <c r="E16" i="7" s="1"/>
  <c r="C24" i="1" s="1"/>
  <c r="C15" i="7"/>
  <c r="E15" i="7" s="1"/>
  <c r="C12" i="7"/>
  <c r="E12" i="7" s="1"/>
  <c r="C11" i="7"/>
  <c r="E11" i="7" s="1"/>
  <c r="C10" i="7"/>
  <c r="E10" i="7" s="1"/>
  <c r="C9" i="7"/>
  <c r="E9" i="7" s="1"/>
  <c r="C7" i="7"/>
  <c r="E7" i="7" s="1"/>
  <c r="C4" i="7"/>
  <c r="E4" i="7" s="1"/>
  <c r="C3" i="7"/>
  <c r="E3" i="7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4" i="4"/>
  <c r="C22" i="8" l="1"/>
  <c r="C21" i="8"/>
  <c r="C23" i="8"/>
  <c r="C24" i="8"/>
  <c r="C20" i="8"/>
  <c r="C23" i="1"/>
  <c r="C21" i="1"/>
  <c r="C20" i="1"/>
  <c r="C25" i="8" l="1"/>
  <c r="D25" i="1"/>
  <c r="C25" i="1" l="1"/>
  <c r="F25" i="1" s="1"/>
  <c r="E25" i="1" l="1"/>
  <c r="C3" i="3"/>
  <c r="C4" i="3" s="1"/>
  <c r="B3" i="3"/>
  <c r="C5" i="3" l="1"/>
  <c r="B5" i="3"/>
  <c r="B4" i="3"/>
  <c r="C6" i="3" l="1"/>
  <c r="B6" i="3"/>
  <c r="B7" i="3" l="1"/>
  <c r="C7" i="3"/>
  <c r="C8" i="3" l="1"/>
  <c r="B8" i="3"/>
  <c r="B9" i="3" l="1"/>
  <c r="C9" i="3"/>
  <c r="C10" i="3" l="1"/>
  <c r="B10" i="3"/>
  <c r="C11" i="3" l="1"/>
  <c r="B11" i="3"/>
  <c r="B12" i="3" l="1"/>
  <c r="C12" i="3"/>
  <c r="C13" i="3" l="1"/>
  <c r="B13" i="3"/>
  <c r="C14" i="3" l="1"/>
  <c r="B14" i="3"/>
  <c r="B15" i="3" l="1"/>
  <c r="C15" i="3"/>
  <c r="C16" i="3" l="1"/>
  <c r="B17" i="3" s="1"/>
  <c r="B16" i="3"/>
  <c r="G20" i="1" l="1"/>
</calcChain>
</file>

<file path=xl/sharedStrings.xml><?xml version="1.0" encoding="utf-8"?>
<sst xmlns="http://schemas.openxmlformats.org/spreadsheetml/2006/main" count="819" uniqueCount="71">
  <si>
    <t>Tranche de revenu</t>
  </si>
  <si>
    <t>Prestations</t>
  </si>
  <si>
    <t>Lundi</t>
  </si>
  <si>
    <t>Mardi</t>
  </si>
  <si>
    <t>Mercredi</t>
  </si>
  <si>
    <t>Jeudi</t>
  </si>
  <si>
    <t>Vendredi</t>
  </si>
  <si>
    <t>Petit-déjeuner en plus</t>
  </si>
  <si>
    <t>Tranche</t>
  </si>
  <si>
    <t>Frais de prise en charge</t>
  </si>
  <si>
    <t>Frais de repas</t>
  </si>
  <si>
    <t xml:space="preserve">Total </t>
  </si>
  <si>
    <t>Total par semaine</t>
  </si>
  <si>
    <t>Tranche 1 (20 000 et -)</t>
  </si>
  <si>
    <t>Tranche 2 (20 001 à 30 000)</t>
  </si>
  <si>
    <t>Tranche 3 (30 001 à 40 000)</t>
  </si>
  <si>
    <t>Tranche 4 (40 001 à 50 000)</t>
  </si>
  <si>
    <t>Tranche 5 (50 001 à 60 000)</t>
  </si>
  <si>
    <t>Tranche 6 (60 001 à 70 000)</t>
  </si>
  <si>
    <t>Tranche 7 (70 001 à 80 000)</t>
  </si>
  <si>
    <t>Tranche 8 (80 001 à 90 000)</t>
  </si>
  <si>
    <t>Tranche 9 (90 001 à 100 000)</t>
  </si>
  <si>
    <t>Tranche 10 (100 001 à 110 000)</t>
  </si>
  <si>
    <t>Tranche 11  (110 001 à 120 000)</t>
  </si>
  <si>
    <t>Tranche 12  (120 001 à 130 000)</t>
  </si>
  <si>
    <t>Tranche 13 (130 001 à 140 000)</t>
  </si>
  <si>
    <t>Tranche 14 (140 001 à 150 000)</t>
  </si>
  <si>
    <t>Tranche 15 (150 001 à 160 000)</t>
  </si>
  <si>
    <t>Tranche 16  (200 001 et +)</t>
  </si>
  <si>
    <t>Journée AVEC dîner AVEC goûter</t>
  </si>
  <si>
    <t>Journée AVEC dîner SANS goûter</t>
  </si>
  <si>
    <t>2/3 journée matin AVEC dîner AVEC sieste</t>
  </si>
  <si>
    <t>1/2 journée matin AVEC dîner</t>
  </si>
  <si>
    <t>1/2 journée matin SANS dîner</t>
  </si>
  <si>
    <t>2/3 journée après-midi AVEC dîner AVEC goûter</t>
  </si>
  <si>
    <t>2/3 journée après-midi AVEC dîner SANS goûter</t>
  </si>
  <si>
    <t>1/2 journée après-midi SANS goûter</t>
  </si>
  <si>
    <t>1/2 journée après-midi AVEC goûter</t>
  </si>
  <si>
    <t>Tarifs des prestations Crèche</t>
  </si>
  <si>
    <t>Type de prestation</t>
  </si>
  <si>
    <t>Heure de début*</t>
  </si>
  <si>
    <t>Heure de fin*</t>
  </si>
  <si>
    <t>Lun</t>
  </si>
  <si>
    <t>Mar</t>
  </si>
  <si>
    <t>Mer</t>
  </si>
  <si>
    <t>Jeu</t>
  </si>
  <si>
    <t>Ven</t>
  </si>
  <si>
    <t>Sam</t>
  </si>
  <si>
    <t>Dim</t>
  </si>
  <si>
    <t>Tarifs</t>
  </si>
  <si>
    <t>Prestation</t>
  </si>
  <si>
    <t>1/2 journée</t>
  </si>
  <si>
    <t>2/3 journée</t>
  </si>
  <si>
    <t>journée</t>
  </si>
  <si>
    <t>type de tarif</t>
  </si>
  <si>
    <t>(col.)</t>
  </si>
  <si>
    <t>Tarif de base (PRISE EN CHARGE)</t>
  </si>
  <si>
    <t>repas de midi</t>
  </si>
  <si>
    <t>goûter</t>
  </si>
  <si>
    <t>petit-déjeuner</t>
  </si>
  <si>
    <t>Journée SANS dîner AVEC goûter</t>
  </si>
  <si>
    <t>Journée SANS dîner SANS goûter</t>
  </si>
  <si>
    <t>2/3 journée matin SANS dîner AVEC sieste</t>
  </si>
  <si>
    <t>2/3 journée après-midi SANS dîner AVEC goûter</t>
  </si>
  <si>
    <t>2/3 journée après-midi SANS dîner SANS goûter</t>
  </si>
  <si>
    <t>OUI</t>
  </si>
  <si>
    <t>NON</t>
  </si>
  <si>
    <t xml:space="preserve">Repas </t>
  </si>
  <si>
    <t>Veuillez sélectionner la tranche de revenu puis les prestations à l'aide des listes déroulantes dans les cases oranges</t>
  </si>
  <si>
    <t>Tarifs des prestations Nurserie</t>
  </si>
  <si>
    <t>Remarque: les rabais de fratrie ne sont pas pris en compte dans ces calculs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</si>
</sst>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-* #,##0.00\ [$CHF-100C]_-;\-* #,##0.00\ [$CHF-100C]_-;_-* &quot;-&quot;??\ [$CHF-10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11"/>
      <color rgb="FFFF0000"/>
      <name val="Century Gothic"/>
      <family val="2"/>
    </font>
    <font>
      <b/>
      <sz val="16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A7A7A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1" applyFont="1" applyAlignment="1">
      <alignment horizontal="center"/>
    </xf>
    <xf numFmtId="4" fontId="8" fillId="0" borderId="0" xfId="0" applyNumberFormat="1" applyFont="1" applyAlignment="1">
      <alignment horizontal="left" wrapText="1"/>
    </xf>
    <xf numFmtId="43" fontId="0" fillId="0" borderId="0" xfId="0" applyNumberFormat="1" applyAlignment="1">
      <alignment horizontal="center"/>
    </xf>
    <xf numFmtId="43" fontId="3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4" fontId="7" fillId="3" borderId="0" xfId="0" applyNumberFormat="1" applyFont="1" applyFill="1" applyAlignment="1">
      <alignment horizontal="left" vertical="center" wrapText="1"/>
    </xf>
    <xf numFmtId="9" fontId="2" fillId="4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Fill="1"/>
    <xf numFmtId="164" fontId="4" fillId="0" borderId="0" xfId="0" applyNumberFormat="1" applyFont="1"/>
    <xf numFmtId="0" fontId="9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0" fillId="0" borderId="0" xfId="1" applyFont="1" applyAlignment="1">
      <alignment horizontal="center" vertical="center"/>
    </xf>
    <xf numFmtId="4" fontId="8" fillId="0" borderId="0" xfId="0" applyNumberFormat="1" applyFont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9" fillId="0" borderId="0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4" fillId="0" borderId="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6" borderId="0" xfId="0" applyFont="1" applyFill="1"/>
    <xf numFmtId="20" fontId="0" fillId="0" borderId="0" xfId="0" applyNumberFormat="1"/>
    <xf numFmtId="0" fontId="4" fillId="5" borderId="3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left" vertical="center" wrapText="1"/>
    </xf>
    <xf numFmtId="4" fontId="7" fillId="7" borderId="0" xfId="0" applyNumberFormat="1" applyFont="1" applyFill="1" applyAlignment="1">
      <alignment horizontal="center" vertical="center" wrapText="1"/>
    </xf>
    <xf numFmtId="0" fontId="15" fillId="4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0" fontId="2" fillId="4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</xdr:colOff>
      <xdr:row>2</xdr:row>
      <xdr:rowOff>111561</xdr:rowOff>
    </xdr:from>
    <xdr:to>
      <xdr:col>1</xdr:col>
      <xdr:colOff>1047173</xdr:colOff>
      <xdr:row>7</xdr:row>
      <xdr:rowOff>162127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F770DA-95F2-45E7-8FF2-BC22C4CBB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83" y="460135"/>
          <a:ext cx="1026790" cy="123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</xdr:colOff>
      <xdr:row>2</xdr:row>
      <xdr:rowOff>111561</xdr:rowOff>
    </xdr:from>
    <xdr:to>
      <xdr:col>1</xdr:col>
      <xdr:colOff>1047173</xdr:colOff>
      <xdr:row>7</xdr:row>
      <xdr:rowOff>162127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3B8899-29B0-4B14-A565-C5FAF839D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" y="530661"/>
          <a:ext cx="1026790" cy="1326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EDA9-44CD-49F7-9CE9-9086D6718EEB}">
  <sheetPr>
    <pageSetUpPr fitToPage="1"/>
  </sheetPr>
  <dimension ref="A2:H29"/>
  <sheetViews>
    <sheetView zoomScaleNormal="100" workbookViewId="0">
      <selection activeCell="C10" sqref="C10"/>
    </sheetView>
  </sheetViews>
  <sheetFormatPr baseColWidth="10" defaultColWidth="11" defaultRowHeight="16.5" x14ac:dyDescent="0.3"/>
  <cols>
    <col min="1" max="1" width="2.5703125" style="2" customWidth="1"/>
    <col min="2" max="2" width="33.28515625" style="2" customWidth="1"/>
    <col min="3" max="4" width="50.7109375" style="17" customWidth="1"/>
    <col min="5" max="5" width="31.28515625" style="17" hidden="1" customWidth="1"/>
    <col min="6" max="6" width="20" style="2" bestFit="1" customWidth="1"/>
    <col min="7" max="8" width="12.42578125" style="2" bestFit="1" customWidth="1"/>
    <col min="9" max="16384" width="11" style="2"/>
  </cols>
  <sheetData>
    <row r="2" spans="2:8" x14ac:dyDescent="0.3">
      <c r="B2" s="14" t="s">
        <v>68</v>
      </c>
      <c r="F2" s="11"/>
    </row>
    <row r="3" spans="2:8" x14ac:dyDescent="0.3">
      <c r="B3" s="14"/>
      <c r="F3" s="11"/>
    </row>
    <row r="4" spans="2:8" ht="25.9" customHeight="1" x14ac:dyDescent="0.3">
      <c r="F4" s="16"/>
    </row>
    <row r="5" spans="2:8" ht="25.9" customHeight="1" x14ac:dyDescent="0.3">
      <c r="B5" s="62" t="s">
        <v>38</v>
      </c>
      <c r="C5" s="62"/>
      <c r="D5" s="62"/>
      <c r="E5" s="62"/>
      <c r="F5" s="62"/>
    </row>
    <row r="10" spans="2:8" s="18" customFormat="1" x14ac:dyDescent="0.25">
      <c r="B10" s="15" t="s">
        <v>0</v>
      </c>
      <c r="C10" s="36" t="s">
        <v>13</v>
      </c>
      <c r="D10"/>
      <c r="E10"/>
    </row>
    <row r="11" spans="2:8" x14ac:dyDescent="0.3">
      <c r="F11" s="11"/>
      <c r="H11"/>
    </row>
    <row r="12" spans="2:8" x14ac:dyDescent="0.3">
      <c r="B12" s="37" t="s">
        <v>1</v>
      </c>
      <c r="C12" s="27" t="s">
        <v>50</v>
      </c>
      <c r="D12" s="27" t="s">
        <v>7</v>
      </c>
      <c r="E12" s="2"/>
      <c r="H12"/>
    </row>
    <row r="13" spans="2:8" ht="20.25" customHeight="1" x14ac:dyDescent="0.3">
      <c r="B13" s="38" t="s">
        <v>2</v>
      </c>
      <c r="C13" s="28"/>
      <c r="D13" s="28"/>
      <c r="E13" s="2"/>
      <c r="H13"/>
    </row>
    <row r="14" spans="2:8" ht="20.25" customHeight="1" x14ac:dyDescent="0.3">
      <c r="B14" s="38" t="s">
        <v>3</v>
      </c>
      <c r="C14" s="28"/>
      <c r="D14" s="28"/>
      <c r="E14" s="2"/>
      <c r="H14"/>
    </row>
    <row r="15" spans="2:8" ht="20.25" customHeight="1" x14ac:dyDescent="0.3">
      <c r="B15" s="38" t="s">
        <v>4</v>
      </c>
      <c r="C15" s="28"/>
      <c r="D15" s="28"/>
      <c r="E15" s="2"/>
      <c r="H15"/>
    </row>
    <row r="16" spans="2:8" ht="20.25" customHeight="1" x14ac:dyDescent="0.3">
      <c r="B16" s="38" t="s">
        <v>5</v>
      </c>
      <c r="C16" s="28"/>
      <c r="D16" s="28"/>
      <c r="E16" s="2"/>
      <c r="H16"/>
    </row>
    <row r="17" spans="1:8" ht="20.25" customHeight="1" x14ac:dyDescent="0.3">
      <c r="B17" s="38" t="s">
        <v>6</v>
      </c>
      <c r="C17" s="28"/>
      <c r="D17" s="28"/>
      <c r="E17" s="2"/>
      <c r="H17"/>
    </row>
    <row r="18" spans="1:8" s="18" customFormat="1" ht="30" customHeight="1" x14ac:dyDescent="0.25">
      <c r="B18" s="15" t="s">
        <v>49</v>
      </c>
      <c r="C18" s="17"/>
      <c r="D18" s="17"/>
      <c r="E18" s="17"/>
    </row>
    <row r="19" spans="1:8" s="18" customFormat="1" x14ac:dyDescent="0.2">
      <c r="B19" s="26" t="s">
        <v>1</v>
      </c>
      <c r="C19" s="27" t="s">
        <v>9</v>
      </c>
      <c r="D19" s="27" t="s">
        <v>10</v>
      </c>
      <c r="E19" s="27" t="s">
        <v>7</v>
      </c>
      <c r="F19" s="24"/>
    </row>
    <row r="20" spans="1:8" x14ac:dyDescent="0.3">
      <c r="B20" s="38" t="s">
        <v>2</v>
      </c>
      <c r="C20" s="30">
        <f>IF(C13&lt;&gt;0,SUMIFS(CALCUL!$E:$E,CALCUL!$A:$A,C13,CALCUL!$D:$D,$C$10),0)</f>
        <v>0</v>
      </c>
      <c r="D20" s="30">
        <f>IF(C13&lt;&gt;0,SUMIFS(CALCUL!$F:$F,CALCUL!$A:$A,C13,CALCUL!$D:$D,$C$10)+E20,0)</f>
        <v>0</v>
      </c>
      <c r="E20" s="31">
        <f>_xlfn.SWITCH(D13,"OUI",2,0)</f>
        <v>0</v>
      </c>
      <c r="F20" s="60"/>
      <c r="G20" s="25">
        <f>F20*4</f>
        <v>0</v>
      </c>
    </row>
    <row r="21" spans="1:8" x14ac:dyDescent="0.3">
      <c r="B21" s="38" t="s">
        <v>3</v>
      </c>
      <c r="C21" s="30">
        <f>IF(C14&lt;&gt;0,SUMIFS(CALCUL!$E:$E,CALCUL!$A:$A,C14,CALCUL!$D:$D,$C$10),0)</f>
        <v>0</v>
      </c>
      <c r="D21" s="30">
        <f>IF(C14&lt;&gt;0,SUMIFS(CALCUL!$F:$F,CALCUL!$A:$A,C14,CALCUL!$D:$D,$C$10)+E21,0)</f>
        <v>0</v>
      </c>
      <c r="E21" s="31">
        <f t="shared" ref="E21:E24" si="0">_xlfn.SWITCH(D14,"OUI",2,0)</f>
        <v>0</v>
      </c>
      <c r="F21" s="33"/>
      <c r="G21" s="13"/>
    </row>
    <row r="22" spans="1:8" x14ac:dyDescent="0.3">
      <c r="B22" s="38" t="s">
        <v>4</v>
      </c>
      <c r="C22" s="30">
        <f>IF(C15&lt;&gt;0,SUMIFS(CALCUL!$E:$E,CALCUL!$A:$A,C15,CALCUL!$D:$D,$C$10),0)</f>
        <v>0</v>
      </c>
      <c r="D22" s="30">
        <f>IF(C15&lt;&gt;0,SUMIFS(CALCUL!$F:$F,CALCUL!$A:$A,C15,CALCUL!$D:$D,$C$10)+E22,0)</f>
        <v>0</v>
      </c>
      <c r="E22" s="31">
        <f t="shared" si="0"/>
        <v>0</v>
      </c>
      <c r="F22" s="33"/>
      <c r="G22" s="13"/>
    </row>
    <row r="23" spans="1:8" x14ac:dyDescent="0.3">
      <c r="B23" s="38" t="s">
        <v>5</v>
      </c>
      <c r="C23" s="30">
        <f>IF(C16&lt;&gt;0,SUMIFS(CALCUL!$E:$E,CALCUL!$A:$A,C16,CALCUL!$D:$D,$C$10),0)</f>
        <v>0</v>
      </c>
      <c r="D23" s="30">
        <f>IF(C16&lt;&gt;0,SUMIFS(CALCUL!$F:$F,CALCUL!$A:$A,C16,CALCUL!$D:$D,$C$10)+E23,0)</f>
        <v>0</v>
      </c>
      <c r="E23" s="31">
        <f t="shared" si="0"/>
        <v>0</v>
      </c>
      <c r="F23"/>
      <c r="G23" s="13"/>
    </row>
    <row r="24" spans="1:8" x14ac:dyDescent="0.3">
      <c r="B24" s="38" t="s">
        <v>6</v>
      </c>
      <c r="C24" s="30">
        <f>IF(C17&lt;&gt;0,SUMIFS(CALCUL!$E:$E,CALCUL!$A:$A,C17,CALCUL!$D:$D,$C$10),0)</f>
        <v>0</v>
      </c>
      <c r="D24" s="30">
        <f>IF(C17&lt;&gt;0,SUMIFS(CALCUL!$F:$F,CALCUL!$A:$A,C17,CALCUL!$D:$D,$C$10)+E24,0)</f>
        <v>0</v>
      </c>
      <c r="E24" s="31">
        <f t="shared" si="0"/>
        <v>0</v>
      </c>
      <c r="F24" s="27" t="s">
        <v>12</v>
      </c>
      <c r="G24"/>
      <c r="H24" s="12"/>
    </row>
    <row r="25" spans="1:8" x14ac:dyDescent="0.3">
      <c r="B25" s="29" t="s">
        <v>11</v>
      </c>
      <c r="C25" s="32">
        <f>SUM(C20:C24)</f>
        <v>0</v>
      </c>
      <c r="D25" s="32">
        <f>SUM(D20:D24)</f>
        <v>0</v>
      </c>
      <c r="E25" s="32">
        <f>SUM(E20:E24)</f>
        <v>0</v>
      </c>
      <c r="F25" s="32">
        <f>SUM(C25+D25)</f>
        <v>0</v>
      </c>
      <c r="H25" s="12"/>
    </row>
    <row r="27" spans="1:8" s="13" customFormat="1" x14ac:dyDescent="0.3">
      <c r="A27" s="33"/>
      <c r="B27" s="61" t="s">
        <v>70</v>
      </c>
      <c r="C27" s="33"/>
      <c r="D27" s="33"/>
      <c r="E27" s="33"/>
      <c r="F27" s="33"/>
    </row>
    <row r="28" spans="1:8" s="13" customFormat="1" x14ac:dyDescent="0.3">
      <c r="A28" s="33"/>
      <c r="B28" s="33"/>
      <c r="C28" s="33"/>
      <c r="D28" s="33"/>
      <c r="E28" s="33"/>
      <c r="F28" s="33"/>
    </row>
    <row r="29" spans="1:8" x14ac:dyDescent="0.3">
      <c r="G29" s="12"/>
    </row>
  </sheetData>
  <sheetProtection algorithmName="SHA-512" hashValue="mvYrgrXQllj8IykocEJOr19v2vRPhrfFWzTavbHjmL7+1LOj0j/PN2EHKeTLoVw3sYeYGlpUJv+s74D9IAeJFg==" saltValue="SSkmf37Febpci+IOtOauGg==" spinCount="100000" sheet="1" selectLockedCells="1"/>
  <protectedRanges>
    <protectedRange algorithmName="SHA-512" hashValue="Jhqy97riIQsf3M2YCAjjb98fTCcFLgGrA53AOzHZ4CxJF2jz0+/ZpvAcHS5soINWyb6N+3Zx2cp0C1VXawrGqg==" saltValue="idnGadh+djWtTGoOmHe1vQ==" spinCount="100000" sqref="C13:D17" name="Plage1"/>
    <protectedRange algorithmName="SHA-512" hashValue="361URi/pdpul3J4mD87wjMrj+I6MYhyE+lWyfU9lZFI1wbbT/VtSnAcxtV7lzoOmn1HkrC/JQ4tTa5v450Sg6A==" saltValue="NKmgxSNF9owoPqrHz49fyA==" spinCount="100000" sqref="C10" name="Tranche"/>
  </protectedRanges>
  <mergeCells count="1">
    <mergeCell ref="B5:F5"/>
  </mergeCells>
  <pageMargins left="0.7" right="0.7" top="0.75" bottom="0.75" header="0.3" footer="0.3"/>
  <pageSetup paperSize="9" scale="5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8C9B8D-2E77-4DA5-AF96-90F0E7766E84}">
          <x14:formula1>
            <xm:f>Tranches!$A$2:$A$17</xm:f>
          </x14:formula1>
          <xm:sqref>C10</xm:sqref>
        </x14:dataValidation>
        <x14:dataValidation type="list" operator="equal" allowBlank="1" showInputMessage="1" showErrorMessage="1" xr:uid="{7F9636D6-F0E6-4EC0-A046-8BEF64A4E5A3}">
          <x14:formula1>
            <xm:f>Prestations!$A$2:$A$10</xm:f>
          </x14:formula1>
          <xm:sqref>C13:C17</xm:sqref>
        </x14:dataValidation>
        <x14:dataValidation type="list" operator="equal" allowBlank="1" showInputMessage="1" showErrorMessage="1" xr:uid="{2F5885BE-7ACB-494C-B817-A1ADE609A0B7}">
          <x14:formula1>
            <xm:f>'Tarifs CONTHEY'!$A$23:$A$24</xm:f>
          </x14:formula1>
          <xm:sqref>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D4E3-55E7-4ECC-B4CA-9D9F621AA7BA}">
  <sheetPr>
    <pageSetUpPr fitToPage="1"/>
  </sheetPr>
  <dimension ref="A2:D28"/>
  <sheetViews>
    <sheetView tabSelected="1" zoomScaleNormal="100" workbookViewId="0">
      <selection activeCell="C10" sqref="C10"/>
    </sheetView>
  </sheetViews>
  <sheetFormatPr baseColWidth="10" defaultColWidth="11" defaultRowHeight="16.5" x14ac:dyDescent="0.3"/>
  <cols>
    <col min="1" max="1" width="2.5703125" style="2" customWidth="1"/>
    <col min="2" max="2" width="33.28515625" style="2" customWidth="1"/>
    <col min="3" max="3" width="50.7109375" style="17" customWidth="1"/>
    <col min="4" max="4" width="12.42578125" style="2" bestFit="1" customWidth="1"/>
    <col min="5" max="16384" width="11" style="2"/>
  </cols>
  <sheetData>
    <row r="2" spans="2:4" x14ac:dyDescent="0.3">
      <c r="B2" s="14" t="s">
        <v>68</v>
      </c>
    </row>
    <row r="3" spans="2:4" x14ac:dyDescent="0.3">
      <c r="B3" s="14"/>
    </row>
    <row r="4" spans="2:4" ht="25.9" customHeight="1" x14ac:dyDescent="0.3"/>
    <row r="5" spans="2:4" ht="25.9" customHeight="1" x14ac:dyDescent="0.3">
      <c r="B5" s="62" t="s">
        <v>69</v>
      </c>
      <c r="C5" s="62"/>
    </row>
    <row r="10" spans="2:4" s="18" customFormat="1" x14ac:dyDescent="0.25">
      <c r="B10" s="15" t="s">
        <v>0</v>
      </c>
      <c r="C10" s="36" t="s">
        <v>13</v>
      </c>
    </row>
    <row r="11" spans="2:4" x14ac:dyDescent="0.3">
      <c r="D11"/>
    </row>
    <row r="12" spans="2:4" x14ac:dyDescent="0.3">
      <c r="B12" s="37" t="s">
        <v>1</v>
      </c>
      <c r="C12" s="27" t="s">
        <v>50</v>
      </c>
      <c r="D12"/>
    </row>
    <row r="13" spans="2:4" ht="20.25" customHeight="1" x14ac:dyDescent="0.3">
      <c r="B13" s="38" t="s">
        <v>2</v>
      </c>
      <c r="C13" s="28"/>
      <c r="D13"/>
    </row>
    <row r="14" spans="2:4" ht="20.25" customHeight="1" x14ac:dyDescent="0.3">
      <c r="B14" s="38" t="s">
        <v>3</v>
      </c>
      <c r="C14" s="28"/>
      <c r="D14"/>
    </row>
    <row r="15" spans="2:4" ht="20.25" customHeight="1" x14ac:dyDescent="0.3">
      <c r="B15" s="38" t="s">
        <v>4</v>
      </c>
      <c r="C15" s="28"/>
      <c r="D15"/>
    </row>
    <row r="16" spans="2:4" ht="20.25" customHeight="1" x14ac:dyDescent="0.3">
      <c r="B16" s="38" t="s">
        <v>5</v>
      </c>
      <c r="C16" s="28"/>
      <c r="D16"/>
    </row>
    <row r="17" spans="1:4" ht="20.25" customHeight="1" x14ac:dyDescent="0.3">
      <c r="B17" s="38" t="s">
        <v>6</v>
      </c>
      <c r="C17" s="28"/>
      <c r="D17"/>
    </row>
    <row r="18" spans="1:4" s="18" customFormat="1" ht="30" customHeight="1" x14ac:dyDescent="0.25">
      <c r="B18" s="15" t="s">
        <v>49</v>
      </c>
      <c r="C18" s="17"/>
    </row>
    <row r="19" spans="1:4" s="18" customFormat="1" x14ac:dyDescent="0.2">
      <c r="B19" s="26" t="s">
        <v>1</v>
      </c>
      <c r="C19" s="27" t="s">
        <v>9</v>
      </c>
    </row>
    <row r="20" spans="1:4" x14ac:dyDescent="0.3">
      <c r="B20" s="38" t="s">
        <v>2</v>
      </c>
      <c r="C20" s="30">
        <f>IF(C13&lt;&gt;0,SUMIFS(CALCUL!$E:$E,CALCUL!$A:$A,C13,CALCUL!$D:$D,$C$10),0)</f>
        <v>0</v>
      </c>
    </row>
    <row r="21" spans="1:4" x14ac:dyDescent="0.3">
      <c r="B21" s="38" t="s">
        <v>3</v>
      </c>
      <c r="C21" s="30">
        <f>IF(C14&lt;&gt;0,SUMIFS(CALCUL!$E:$E,CALCUL!$A:$A,C14,CALCUL!$D:$D,$C$10),0)</f>
        <v>0</v>
      </c>
    </row>
    <row r="22" spans="1:4" x14ac:dyDescent="0.3">
      <c r="B22" s="38" t="s">
        <v>4</v>
      </c>
      <c r="C22" s="30">
        <f>IF(C15&lt;&gt;0,SUMIFS(CALCUL!$E:$E,CALCUL!$A:$A,C15,CALCUL!$D:$D,$C$10),0)</f>
        <v>0</v>
      </c>
    </row>
    <row r="23" spans="1:4" x14ac:dyDescent="0.3">
      <c r="B23" s="38" t="s">
        <v>5</v>
      </c>
      <c r="C23" s="30">
        <f>IF(C16&lt;&gt;0,SUMIFS(CALCUL!$E:$E,CALCUL!$A:$A,C16,CALCUL!$D:$D,$C$10),0)</f>
        <v>0</v>
      </c>
    </row>
    <row r="24" spans="1:4" x14ac:dyDescent="0.3">
      <c r="B24" s="38" t="s">
        <v>6</v>
      </c>
      <c r="C24" s="30">
        <f>IF(C17&lt;&gt;0,SUMIFS(CALCUL!$E:$E,CALCUL!$A:$A,C17,CALCUL!$D:$D,$C$10),0)</f>
        <v>0</v>
      </c>
      <c r="D24" s="12"/>
    </row>
    <row r="25" spans="1:4" x14ac:dyDescent="0.3">
      <c r="B25" s="29" t="s">
        <v>11</v>
      </c>
      <c r="C25" s="32">
        <f>SUM(C20:C24)</f>
        <v>0</v>
      </c>
      <c r="D25" s="12"/>
    </row>
    <row r="27" spans="1:4" s="13" customFormat="1" x14ac:dyDescent="0.3">
      <c r="A27" s="33"/>
      <c r="B27" s="61" t="s">
        <v>70</v>
      </c>
      <c r="C27" s="33"/>
    </row>
    <row r="28" spans="1:4" s="13" customFormat="1" x14ac:dyDescent="0.3">
      <c r="A28" s="33"/>
      <c r="B28" s="33"/>
      <c r="C28" s="33"/>
    </row>
  </sheetData>
  <sheetProtection algorithmName="SHA-512" hashValue="fnUKlwHZYNdap6V0YJBYd7KaVvEvYwca0c3gY+Wvo3kQ0valTRk17KWsgjLGFPS4jcmze/ujeBxeKK6M5tGoLA==" saltValue="VXZG7A7Y3vYEd/fHK4HliQ==" spinCount="100000" sheet="1" selectLockedCells="1"/>
  <protectedRanges>
    <protectedRange algorithmName="SHA-512" hashValue="Jhqy97riIQsf3M2YCAjjb98fTCcFLgGrA53AOzHZ4CxJF2jz0+/ZpvAcHS5soINWyb6N+3Zx2cp0C1VXawrGqg==" saltValue="idnGadh+djWtTGoOmHe1vQ==" spinCount="100000" sqref="C13:C17" name="Plage1"/>
    <protectedRange algorithmName="SHA-512" hashValue="361URi/pdpul3J4mD87wjMrj+I6MYhyE+lWyfU9lZFI1wbbT/VtSnAcxtV7lzoOmn1HkrC/JQ4tTa5v450Sg6A==" saltValue="NKmgxSNF9owoPqrHz49fyA==" spinCount="100000" sqref="C10" name="Tranche"/>
  </protectedRanges>
  <mergeCells count="1">
    <mergeCell ref="B5:C5"/>
  </mergeCells>
  <pageMargins left="0.7" right="0.7" top="0.75" bottom="0.75" header="0.3" footer="0.3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showErrorMessage="1" xr:uid="{E7069E8C-C9C4-4F73-B5D8-2717CB0B1F3E}">
          <x14:formula1>
            <xm:f>Prestations!$A$2:$A$10</xm:f>
          </x14:formula1>
          <xm:sqref>C13:C17</xm:sqref>
        </x14:dataValidation>
        <x14:dataValidation type="list" allowBlank="1" showInputMessage="1" showErrorMessage="1" xr:uid="{6D3673EF-AAE3-4711-8E0C-2211248713A9}">
          <x14:formula1>
            <xm:f>Tranches!$A$2:$A$17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C565-E3FA-4F33-A99A-DACB1F974347}">
  <dimension ref="A1:F257"/>
  <sheetViews>
    <sheetView workbookViewId="0">
      <selection activeCell="A87" sqref="A87"/>
    </sheetView>
  </sheetViews>
  <sheetFormatPr baseColWidth="10" defaultRowHeight="15" x14ac:dyDescent="0.25"/>
  <cols>
    <col min="1" max="1" width="48.7109375" style="54" bestFit="1" customWidth="1"/>
    <col min="2" max="2" width="15.28515625" style="52" customWidth="1"/>
    <col min="3" max="3" width="10.28515625" style="39" bestFit="1" customWidth="1"/>
    <col min="4" max="4" width="31.7109375" style="53" customWidth="1"/>
    <col min="5" max="5" width="20.7109375" style="55" customWidth="1"/>
  </cols>
  <sheetData>
    <row r="1" spans="1:6" ht="30" x14ac:dyDescent="0.25">
      <c r="A1" s="42" t="s">
        <v>50</v>
      </c>
      <c r="B1" s="8" t="s">
        <v>54</v>
      </c>
      <c r="C1" s="40" t="s">
        <v>55</v>
      </c>
      <c r="D1" s="41" t="s">
        <v>8</v>
      </c>
      <c r="E1" s="43" t="s">
        <v>56</v>
      </c>
      <c r="F1" s="43" t="s">
        <v>67</v>
      </c>
    </row>
    <row r="2" spans="1:6" ht="23.25" x14ac:dyDescent="0.25">
      <c r="A2" s="45"/>
      <c r="B2" s="8"/>
      <c r="C2" s="40"/>
      <c r="D2" s="44">
        <v>1</v>
      </c>
      <c r="E2" s="43"/>
      <c r="F2" s="43"/>
    </row>
    <row r="3" spans="1:6" x14ac:dyDescent="0.25">
      <c r="A3" s="49" t="s">
        <v>29</v>
      </c>
      <c r="B3" s="46" t="s">
        <v>53</v>
      </c>
      <c r="C3" s="47">
        <f>HLOOKUP(B3,'Tarifs CONTHEY'!$A$1:$I$2,2,0)</f>
        <v>7</v>
      </c>
      <c r="D3" s="48" t="s">
        <v>13</v>
      </c>
      <c r="E3" s="50">
        <f>VLOOKUP(D3,'Tarifs CONTHEY'!A:I,C3,0)</f>
        <v>18</v>
      </c>
      <c r="F3" s="50">
        <v>10</v>
      </c>
    </row>
    <row r="4" spans="1:6" x14ac:dyDescent="0.25">
      <c r="A4" s="49" t="s">
        <v>30</v>
      </c>
      <c r="B4" s="46" t="s">
        <v>53</v>
      </c>
      <c r="C4" s="47">
        <f>HLOOKUP(B4,'Tarifs CONTHEY'!$A$1:$I$2,2,0)</f>
        <v>7</v>
      </c>
      <c r="D4" s="48" t="s">
        <v>13</v>
      </c>
      <c r="E4" s="50">
        <f>VLOOKUP(D4,'Tarifs CONTHEY'!A:I,C4,0)</f>
        <v>18</v>
      </c>
      <c r="F4" s="50">
        <v>8</v>
      </c>
    </row>
    <row r="5" spans="1:6" x14ac:dyDescent="0.25">
      <c r="A5" s="49" t="s">
        <v>60</v>
      </c>
      <c r="B5" s="46" t="s">
        <v>53</v>
      </c>
      <c r="C5" s="47">
        <f>HLOOKUP(B5,'Tarifs CONTHEY'!$A$1:$I$2,2,0)</f>
        <v>7</v>
      </c>
      <c r="D5" s="48" t="s">
        <v>13</v>
      </c>
      <c r="E5" s="50">
        <f>VLOOKUP(D5,'Tarifs CONTHEY'!A:I,C5,0)</f>
        <v>18</v>
      </c>
      <c r="F5" s="50">
        <v>2</v>
      </c>
    </row>
    <row r="6" spans="1:6" x14ac:dyDescent="0.25">
      <c r="A6" s="49" t="s">
        <v>61</v>
      </c>
      <c r="B6" s="46" t="s">
        <v>53</v>
      </c>
      <c r="C6" s="47">
        <f>HLOOKUP(B6,'Tarifs CONTHEY'!$A$1:$I$2,2,0)</f>
        <v>7</v>
      </c>
      <c r="D6" s="48" t="s">
        <v>13</v>
      </c>
      <c r="E6" s="50">
        <f>VLOOKUP(D6,'Tarifs CONTHEY'!A:I,C6,0)</f>
        <v>18</v>
      </c>
      <c r="F6" s="50">
        <v>0</v>
      </c>
    </row>
    <row r="7" spans="1:6" x14ac:dyDescent="0.25">
      <c r="A7" s="49" t="s">
        <v>31</v>
      </c>
      <c r="B7" s="51" t="s">
        <v>52</v>
      </c>
      <c r="C7" s="47">
        <f>HLOOKUP(B7,'Tarifs CONTHEY'!$A$1:$I$2,2,0)</f>
        <v>6</v>
      </c>
      <c r="D7" s="48" t="s">
        <v>13</v>
      </c>
      <c r="E7" s="50">
        <f>VLOOKUP(D7,'Tarifs CONTHEY'!A:I,C7,0)</f>
        <v>13.9</v>
      </c>
      <c r="F7" s="50">
        <v>8</v>
      </c>
    </row>
    <row r="8" spans="1:6" x14ac:dyDescent="0.25">
      <c r="A8" s="49" t="s">
        <v>62</v>
      </c>
      <c r="B8" s="51" t="s">
        <v>52</v>
      </c>
      <c r="C8" s="47">
        <f>HLOOKUP(B8,'Tarifs CONTHEY'!$A$1:$I$2,2,0)</f>
        <v>6</v>
      </c>
      <c r="D8" s="48" t="s">
        <v>13</v>
      </c>
      <c r="E8" s="50">
        <f>VLOOKUP(D8,'Tarifs CONTHEY'!A:I,C8,0)</f>
        <v>13.9</v>
      </c>
      <c r="F8" s="50">
        <v>0</v>
      </c>
    </row>
    <row r="9" spans="1:6" x14ac:dyDescent="0.25">
      <c r="A9" s="49" t="s">
        <v>32</v>
      </c>
      <c r="B9" s="46" t="s">
        <v>51</v>
      </c>
      <c r="C9" s="47">
        <f>HLOOKUP(B9,'Tarifs CONTHEY'!$A$1:$I$2,2,0)</f>
        <v>5</v>
      </c>
      <c r="D9" s="48" t="s">
        <v>13</v>
      </c>
      <c r="E9" s="50">
        <f>VLOOKUP(D9,'Tarifs CONTHEY'!A:I,C9,0)</f>
        <v>10.5</v>
      </c>
      <c r="F9" s="50">
        <v>8</v>
      </c>
    </row>
    <row r="10" spans="1:6" x14ac:dyDescent="0.25">
      <c r="A10" s="49" t="s">
        <v>33</v>
      </c>
      <c r="B10" s="46" t="s">
        <v>51</v>
      </c>
      <c r="C10" s="47">
        <f>HLOOKUP(B10,'Tarifs CONTHEY'!$A$1:$I$2,2,0)</f>
        <v>5</v>
      </c>
      <c r="D10" s="48" t="s">
        <v>13</v>
      </c>
      <c r="E10" s="50">
        <f>VLOOKUP(D10,'Tarifs CONTHEY'!A:I,C10,0)</f>
        <v>10.5</v>
      </c>
      <c r="F10" s="50">
        <v>0</v>
      </c>
    </row>
    <row r="11" spans="1:6" x14ac:dyDescent="0.25">
      <c r="A11" s="49" t="s">
        <v>34</v>
      </c>
      <c r="B11" s="51" t="s">
        <v>52</v>
      </c>
      <c r="C11" s="47">
        <f>HLOOKUP(B11,'Tarifs CONTHEY'!$A$1:$I$2,2,0)</f>
        <v>6</v>
      </c>
      <c r="D11" s="48" t="s">
        <v>13</v>
      </c>
      <c r="E11" s="50">
        <f>VLOOKUP(D11,'Tarifs CONTHEY'!A:I,C11,0)</f>
        <v>13.9</v>
      </c>
      <c r="F11" s="50">
        <v>10</v>
      </c>
    </row>
    <row r="12" spans="1:6" x14ac:dyDescent="0.25">
      <c r="A12" s="49" t="s">
        <v>35</v>
      </c>
      <c r="B12" s="51" t="s">
        <v>52</v>
      </c>
      <c r="C12" s="47">
        <f>HLOOKUP(B12,'Tarifs CONTHEY'!$A$1:$I$2,2,0)</f>
        <v>6</v>
      </c>
      <c r="D12" s="48" t="s">
        <v>13</v>
      </c>
      <c r="E12" s="50">
        <f>VLOOKUP(D12,'Tarifs CONTHEY'!A:I,C12,0)</f>
        <v>13.9</v>
      </c>
      <c r="F12" s="50">
        <v>8</v>
      </c>
    </row>
    <row r="13" spans="1:6" x14ac:dyDescent="0.25">
      <c r="A13" s="49" t="s">
        <v>63</v>
      </c>
      <c r="B13" s="51" t="s">
        <v>52</v>
      </c>
      <c r="C13" s="47">
        <f>HLOOKUP(B13,'Tarifs CONTHEY'!$A$1:$I$2,2,0)</f>
        <v>6</v>
      </c>
      <c r="D13" s="48" t="s">
        <v>13</v>
      </c>
      <c r="E13" s="50">
        <f>VLOOKUP(D13,'Tarifs CONTHEY'!A:I,C13,0)</f>
        <v>13.9</v>
      </c>
      <c r="F13" s="50">
        <v>2</v>
      </c>
    </row>
    <row r="14" spans="1:6" x14ac:dyDescent="0.25">
      <c r="A14" s="49" t="s">
        <v>64</v>
      </c>
      <c r="B14" s="51" t="s">
        <v>52</v>
      </c>
      <c r="C14" s="47">
        <f>HLOOKUP(B14,'Tarifs CONTHEY'!$A$1:$I$2,2,0)</f>
        <v>6</v>
      </c>
      <c r="D14" s="48" t="s">
        <v>13</v>
      </c>
      <c r="E14" s="50">
        <f>VLOOKUP(D14,'Tarifs CONTHEY'!A:I,C14,0)</f>
        <v>13.9</v>
      </c>
      <c r="F14" s="50">
        <v>0</v>
      </c>
    </row>
    <row r="15" spans="1:6" x14ac:dyDescent="0.25">
      <c r="A15" s="49" t="s">
        <v>36</v>
      </c>
      <c r="B15" s="46" t="s">
        <v>51</v>
      </c>
      <c r="C15" s="47">
        <f>HLOOKUP(B15,'Tarifs CONTHEY'!$A$1:$I$2,2,0)</f>
        <v>5</v>
      </c>
      <c r="D15" s="48" t="s">
        <v>13</v>
      </c>
      <c r="E15" s="50">
        <f>VLOOKUP(D15,'Tarifs CONTHEY'!A:I,C15,0)</f>
        <v>10.5</v>
      </c>
      <c r="F15" s="50">
        <v>0</v>
      </c>
    </row>
    <row r="16" spans="1:6" x14ac:dyDescent="0.25">
      <c r="A16" s="49" t="s">
        <v>37</v>
      </c>
      <c r="B16" s="46" t="s">
        <v>51</v>
      </c>
      <c r="C16" s="47">
        <f>HLOOKUP(B16,'Tarifs CONTHEY'!$A$1:$I$2,2,0)</f>
        <v>5</v>
      </c>
      <c r="D16" s="48" t="s">
        <v>13</v>
      </c>
      <c r="E16" s="50">
        <f>VLOOKUP(D16,'Tarifs CONTHEY'!A:I,C16,0)</f>
        <v>10.5</v>
      </c>
      <c r="F16" s="50">
        <v>2</v>
      </c>
    </row>
    <row r="17" spans="1:6" x14ac:dyDescent="0.25">
      <c r="A17" s="49" t="s">
        <v>7</v>
      </c>
      <c r="C17" s="47"/>
      <c r="D17" s="48" t="s">
        <v>13</v>
      </c>
      <c r="E17" s="50"/>
      <c r="F17" s="50">
        <v>2</v>
      </c>
    </row>
    <row r="18" spans="1:6" ht="23.25" x14ac:dyDescent="0.25">
      <c r="A18" s="45"/>
      <c r="B18" s="8"/>
      <c r="C18" s="40"/>
      <c r="D18" s="44">
        <f>D2+1</f>
        <v>2</v>
      </c>
      <c r="E18" s="43"/>
    </row>
    <row r="19" spans="1:6" x14ac:dyDescent="0.25">
      <c r="A19" s="49" t="s">
        <v>29</v>
      </c>
      <c r="B19" s="46" t="s">
        <v>53</v>
      </c>
      <c r="C19" s="47">
        <f>HLOOKUP(B19,'Tarifs CONTHEY'!$A$1:$I$2,2,0)</f>
        <v>7</v>
      </c>
      <c r="D19" s="48" t="s">
        <v>14</v>
      </c>
      <c r="E19" s="50">
        <f>VLOOKUP(D19,'Tarifs CONTHEY'!A:I,C19,0)</f>
        <v>20</v>
      </c>
      <c r="F19" s="50">
        <v>10</v>
      </c>
    </row>
    <row r="20" spans="1:6" x14ac:dyDescent="0.25">
      <c r="A20" s="49" t="s">
        <v>30</v>
      </c>
      <c r="B20" s="46" t="s">
        <v>53</v>
      </c>
      <c r="C20" s="47">
        <f>HLOOKUP(B20,'Tarifs CONTHEY'!$A$1:$I$2,2,0)</f>
        <v>7</v>
      </c>
      <c r="D20" s="48" t="s">
        <v>14</v>
      </c>
      <c r="E20" s="50">
        <f>VLOOKUP(D20,'Tarifs CONTHEY'!A:I,C20,0)</f>
        <v>20</v>
      </c>
      <c r="F20" s="50">
        <v>8</v>
      </c>
    </row>
    <row r="21" spans="1:6" x14ac:dyDescent="0.25">
      <c r="A21" s="49" t="s">
        <v>60</v>
      </c>
      <c r="B21" s="46" t="s">
        <v>53</v>
      </c>
      <c r="C21" s="47">
        <f>HLOOKUP(B21,'Tarifs CONTHEY'!$A$1:$I$2,2,0)</f>
        <v>7</v>
      </c>
      <c r="D21" s="48" t="s">
        <v>14</v>
      </c>
      <c r="E21" s="50">
        <f>VLOOKUP(D21,'Tarifs CONTHEY'!A:I,C21,0)</f>
        <v>20</v>
      </c>
      <c r="F21" s="50">
        <v>2</v>
      </c>
    </row>
    <row r="22" spans="1:6" x14ac:dyDescent="0.25">
      <c r="A22" s="49" t="s">
        <v>61</v>
      </c>
      <c r="B22" s="46" t="s">
        <v>53</v>
      </c>
      <c r="C22" s="47">
        <f>HLOOKUP(B22,'Tarifs CONTHEY'!$A$1:$I$2,2,0)</f>
        <v>7</v>
      </c>
      <c r="D22" s="48" t="s">
        <v>14</v>
      </c>
      <c r="E22" s="50">
        <f>VLOOKUP(D22,'Tarifs CONTHEY'!A:I,C22,0)</f>
        <v>20</v>
      </c>
      <c r="F22" s="50">
        <v>0</v>
      </c>
    </row>
    <row r="23" spans="1:6" x14ac:dyDescent="0.25">
      <c r="A23" s="49" t="s">
        <v>31</v>
      </c>
      <c r="B23" s="51" t="s">
        <v>52</v>
      </c>
      <c r="C23" s="47">
        <f>HLOOKUP(B23,'Tarifs CONTHEY'!$A$1:$I$2,2,0)</f>
        <v>6</v>
      </c>
      <c r="D23" s="48" t="s">
        <v>14</v>
      </c>
      <c r="E23" s="50">
        <f>VLOOKUP(D23,'Tarifs CONTHEY'!A:I,C23,0)</f>
        <v>15.4</v>
      </c>
      <c r="F23" s="50">
        <v>8</v>
      </c>
    </row>
    <row r="24" spans="1:6" x14ac:dyDescent="0.25">
      <c r="A24" s="49" t="s">
        <v>62</v>
      </c>
      <c r="B24" s="51" t="s">
        <v>52</v>
      </c>
      <c r="C24" s="47">
        <f>HLOOKUP(B24,'Tarifs CONTHEY'!$A$1:$I$2,2,0)</f>
        <v>6</v>
      </c>
      <c r="D24" s="48" t="s">
        <v>14</v>
      </c>
      <c r="E24" s="50">
        <f>VLOOKUP(D24,'Tarifs CONTHEY'!A:I,C24,0)</f>
        <v>15.4</v>
      </c>
      <c r="F24" s="50">
        <v>0</v>
      </c>
    </row>
    <row r="25" spans="1:6" x14ac:dyDescent="0.25">
      <c r="A25" s="49" t="s">
        <v>32</v>
      </c>
      <c r="B25" s="46" t="s">
        <v>51</v>
      </c>
      <c r="C25" s="47">
        <f>HLOOKUP(B25,'Tarifs CONTHEY'!$A$1:$I$2,2,0)</f>
        <v>5</v>
      </c>
      <c r="D25" s="48" t="s">
        <v>14</v>
      </c>
      <c r="E25" s="50">
        <f>VLOOKUP(D25,'Tarifs CONTHEY'!A:I,C25,0)</f>
        <v>11.600000000000001</v>
      </c>
      <c r="F25" s="50">
        <v>8</v>
      </c>
    </row>
    <row r="26" spans="1:6" x14ac:dyDescent="0.25">
      <c r="A26" s="49" t="s">
        <v>33</v>
      </c>
      <c r="B26" s="46" t="s">
        <v>51</v>
      </c>
      <c r="C26" s="47">
        <f>HLOOKUP(B26,'Tarifs CONTHEY'!$A$1:$I$2,2,0)</f>
        <v>5</v>
      </c>
      <c r="D26" s="48" t="s">
        <v>14</v>
      </c>
      <c r="E26" s="50">
        <f>VLOOKUP(D26,'Tarifs CONTHEY'!A:I,C26,0)</f>
        <v>11.600000000000001</v>
      </c>
      <c r="F26" s="50">
        <v>0</v>
      </c>
    </row>
    <row r="27" spans="1:6" x14ac:dyDescent="0.25">
      <c r="A27" s="49" t="s">
        <v>34</v>
      </c>
      <c r="B27" s="51" t="s">
        <v>52</v>
      </c>
      <c r="C27" s="47">
        <f>HLOOKUP(B27,'Tarifs CONTHEY'!$A$1:$I$2,2,0)</f>
        <v>6</v>
      </c>
      <c r="D27" s="48" t="s">
        <v>14</v>
      </c>
      <c r="E27" s="50">
        <f>VLOOKUP(D27,'Tarifs CONTHEY'!A:I,C27,0)</f>
        <v>15.4</v>
      </c>
      <c r="F27" s="50">
        <v>10</v>
      </c>
    </row>
    <row r="28" spans="1:6" x14ac:dyDescent="0.25">
      <c r="A28" s="49" t="s">
        <v>35</v>
      </c>
      <c r="B28" s="51" t="s">
        <v>52</v>
      </c>
      <c r="C28" s="47">
        <f>HLOOKUP(B28,'Tarifs CONTHEY'!$A$1:$I$2,2,0)</f>
        <v>6</v>
      </c>
      <c r="D28" s="48" t="s">
        <v>14</v>
      </c>
      <c r="E28" s="50">
        <f>VLOOKUP(D28,'Tarifs CONTHEY'!A:I,C28,0)</f>
        <v>15.4</v>
      </c>
      <c r="F28" s="50">
        <v>8</v>
      </c>
    </row>
    <row r="29" spans="1:6" x14ac:dyDescent="0.25">
      <c r="A29" s="49" t="s">
        <v>63</v>
      </c>
      <c r="B29" s="51" t="s">
        <v>52</v>
      </c>
      <c r="C29" s="47">
        <f>HLOOKUP(B29,'Tarifs CONTHEY'!$A$1:$I$2,2,0)</f>
        <v>6</v>
      </c>
      <c r="D29" s="48" t="s">
        <v>14</v>
      </c>
      <c r="E29" s="50">
        <f>VLOOKUP(D29,'Tarifs CONTHEY'!A:I,C29,0)</f>
        <v>15.4</v>
      </c>
      <c r="F29" s="50">
        <v>2</v>
      </c>
    </row>
    <row r="30" spans="1:6" x14ac:dyDescent="0.25">
      <c r="A30" s="49" t="s">
        <v>64</v>
      </c>
      <c r="B30" s="51" t="s">
        <v>52</v>
      </c>
      <c r="C30" s="47">
        <f>HLOOKUP(B30,'Tarifs CONTHEY'!$A$1:$I$2,2,0)</f>
        <v>6</v>
      </c>
      <c r="D30" s="48" t="s">
        <v>14</v>
      </c>
      <c r="E30" s="50">
        <f>VLOOKUP(D30,'Tarifs CONTHEY'!A:I,C30,0)</f>
        <v>15.4</v>
      </c>
      <c r="F30" s="50">
        <v>0</v>
      </c>
    </row>
    <row r="31" spans="1:6" x14ac:dyDescent="0.25">
      <c r="A31" s="49" t="s">
        <v>36</v>
      </c>
      <c r="B31" s="46" t="s">
        <v>51</v>
      </c>
      <c r="C31" s="47">
        <f>HLOOKUP(B31,'Tarifs CONTHEY'!$A$1:$I$2,2,0)</f>
        <v>5</v>
      </c>
      <c r="D31" s="48" t="s">
        <v>14</v>
      </c>
      <c r="E31" s="50">
        <f>VLOOKUP(D31,'Tarifs CONTHEY'!A:I,C31,0)</f>
        <v>11.600000000000001</v>
      </c>
      <c r="F31" s="50">
        <v>0</v>
      </c>
    </row>
    <row r="32" spans="1:6" x14ac:dyDescent="0.25">
      <c r="A32" s="49" t="s">
        <v>37</v>
      </c>
      <c r="B32" s="46" t="s">
        <v>51</v>
      </c>
      <c r="C32" s="47">
        <f>HLOOKUP(B32,'Tarifs CONTHEY'!$A$1:$I$2,2,0)</f>
        <v>5</v>
      </c>
      <c r="D32" s="48" t="s">
        <v>14</v>
      </c>
      <c r="E32" s="50">
        <f>VLOOKUP(D32,'Tarifs CONTHEY'!A:I,C32,0)</f>
        <v>11.600000000000001</v>
      </c>
      <c r="F32" s="50">
        <v>2</v>
      </c>
    </row>
    <row r="33" spans="1:6" x14ac:dyDescent="0.25">
      <c r="A33" s="49" t="s">
        <v>7</v>
      </c>
      <c r="C33" s="47"/>
      <c r="D33" s="48" t="s">
        <v>14</v>
      </c>
      <c r="E33" s="50"/>
      <c r="F33" s="50">
        <v>2</v>
      </c>
    </row>
    <row r="34" spans="1:6" ht="23.25" x14ac:dyDescent="0.25">
      <c r="A34" s="45"/>
      <c r="B34" s="8"/>
      <c r="C34" s="40"/>
      <c r="D34" s="44">
        <f>D18+1</f>
        <v>3</v>
      </c>
      <c r="E34" s="43"/>
    </row>
    <row r="35" spans="1:6" x14ac:dyDescent="0.25">
      <c r="A35" s="49" t="s">
        <v>29</v>
      </c>
      <c r="B35" s="46" t="s">
        <v>53</v>
      </c>
      <c r="C35" s="47">
        <f>HLOOKUP(B35,'Tarifs CONTHEY'!$A$1:$I$2,2,0)</f>
        <v>7</v>
      </c>
      <c r="D35" s="48" t="s">
        <v>15</v>
      </c>
      <c r="E35" s="50">
        <f>VLOOKUP(D35,'Tarifs CONTHEY'!A:I,C35,0)</f>
        <v>22</v>
      </c>
      <c r="F35" s="50">
        <v>10</v>
      </c>
    </row>
    <row r="36" spans="1:6" x14ac:dyDescent="0.25">
      <c r="A36" s="49" t="s">
        <v>30</v>
      </c>
      <c r="B36" s="46" t="s">
        <v>53</v>
      </c>
      <c r="C36" s="47">
        <f>HLOOKUP(B36,'Tarifs CONTHEY'!$A$1:$I$2,2,0)</f>
        <v>7</v>
      </c>
      <c r="D36" s="48" t="s">
        <v>15</v>
      </c>
      <c r="E36" s="50">
        <f>VLOOKUP(D36,'Tarifs CONTHEY'!A:I,C36,0)</f>
        <v>22</v>
      </c>
      <c r="F36" s="50">
        <v>8</v>
      </c>
    </row>
    <row r="37" spans="1:6" x14ac:dyDescent="0.25">
      <c r="A37" s="49" t="s">
        <v>60</v>
      </c>
      <c r="B37" s="46" t="s">
        <v>53</v>
      </c>
      <c r="C37" s="47">
        <f>HLOOKUP(B37,'Tarifs CONTHEY'!$A$1:$I$2,2,0)</f>
        <v>7</v>
      </c>
      <c r="D37" s="48" t="s">
        <v>15</v>
      </c>
      <c r="E37" s="50">
        <f>VLOOKUP(D37,'Tarifs CONTHEY'!A:I,C37,0)</f>
        <v>22</v>
      </c>
      <c r="F37" s="50">
        <v>2</v>
      </c>
    </row>
    <row r="38" spans="1:6" x14ac:dyDescent="0.25">
      <c r="A38" s="49" t="s">
        <v>61</v>
      </c>
      <c r="B38" s="46" t="s">
        <v>53</v>
      </c>
      <c r="C38" s="47">
        <f>HLOOKUP(B38,'Tarifs CONTHEY'!$A$1:$I$2,2,0)</f>
        <v>7</v>
      </c>
      <c r="D38" s="48" t="s">
        <v>15</v>
      </c>
      <c r="E38" s="50">
        <f>VLOOKUP(D38,'Tarifs CONTHEY'!A:I,C38,0)</f>
        <v>22</v>
      </c>
      <c r="F38" s="50">
        <v>0</v>
      </c>
    </row>
    <row r="39" spans="1:6" x14ac:dyDescent="0.25">
      <c r="A39" s="49" t="s">
        <v>31</v>
      </c>
      <c r="B39" s="51" t="s">
        <v>52</v>
      </c>
      <c r="C39" s="47">
        <f>HLOOKUP(B39,'Tarifs CONTHEY'!$A$1:$I$2,2,0)</f>
        <v>6</v>
      </c>
      <c r="D39" s="48" t="s">
        <v>15</v>
      </c>
      <c r="E39" s="50">
        <f>VLOOKUP(D39,'Tarifs CONTHEY'!A:I,C39,0)</f>
        <v>17</v>
      </c>
      <c r="F39" s="50">
        <v>8</v>
      </c>
    </row>
    <row r="40" spans="1:6" x14ac:dyDescent="0.25">
      <c r="A40" s="49" t="s">
        <v>62</v>
      </c>
      <c r="B40" s="51" t="s">
        <v>52</v>
      </c>
      <c r="C40" s="47">
        <f>HLOOKUP(B40,'Tarifs CONTHEY'!$A$1:$I$2,2,0)</f>
        <v>6</v>
      </c>
      <c r="D40" s="48" t="s">
        <v>15</v>
      </c>
      <c r="E40" s="50">
        <f>VLOOKUP(D40,'Tarifs CONTHEY'!A:I,C40,0)</f>
        <v>17</v>
      </c>
      <c r="F40" s="50">
        <v>0</v>
      </c>
    </row>
    <row r="41" spans="1:6" x14ac:dyDescent="0.25">
      <c r="A41" s="49" t="s">
        <v>32</v>
      </c>
      <c r="B41" s="46" t="s">
        <v>51</v>
      </c>
      <c r="C41" s="47">
        <f>HLOOKUP(B41,'Tarifs CONTHEY'!$A$1:$I$2,2,0)</f>
        <v>5</v>
      </c>
      <c r="D41" s="48" t="s">
        <v>15</v>
      </c>
      <c r="E41" s="50">
        <f>VLOOKUP(D41,'Tarifs CONTHEY'!A:I,C41,0)</f>
        <v>12.8</v>
      </c>
      <c r="F41" s="50">
        <v>8</v>
      </c>
    </row>
    <row r="42" spans="1:6" x14ac:dyDescent="0.25">
      <c r="A42" s="49" t="s">
        <v>33</v>
      </c>
      <c r="B42" s="46" t="s">
        <v>51</v>
      </c>
      <c r="C42" s="47">
        <f>HLOOKUP(B42,'Tarifs CONTHEY'!$A$1:$I$2,2,0)</f>
        <v>5</v>
      </c>
      <c r="D42" s="48" t="s">
        <v>15</v>
      </c>
      <c r="E42" s="50">
        <f>VLOOKUP(D42,'Tarifs CONTHEY'!A:I,C42,0)</f>
        <v>12.8</v>
      </c>
      <c r="F42" s="50">
        <v>0</v>
      </c>
    </row>
    <row r="43" spans="1:6" x14ac:dyDescent="0.25">
      <c r="A43" s="49" t="s">
        <v>34</v>
      </c>
      <c r="B43" s="51" t="s">
        <v>52</v>
      </c>
      <c r="C43" s="47">
        <f>HLOOKUP(B43,'Tarifs CONTHEY'!$A$1:$I$2,2,0)</f>
        <v>6</v>
      </c>
      <c r="D43" s="48" t="s">
        <v>15</v>
      </c>
      <c r="E43" s="50">
        <f>VLOOKUP(D43,'Tarifs CONTHEY'!A:I,C43,0)</f>
        <v>17</v>
      </c>
      <c r="F43" s="50">
        <v>10</v>
      </c>
    </row>
    <row r="44" spans="1:6" x14ac:dyDescent="0.25">
      <c r="A44" s="49" t="s">
        <v>35</v>
      </c>
      <c r="B44" s="51" t="s">
        <v>52</v>
      </c>
      <c r="C44" s="47">
        <f>HLOOKUP(B44,'Tarifs CONTHEY'!$A$1:$I$2,2,0)</f>
        <v>6</v>
      </c>
      <c r="D44" s="48" t="s">
        <v>15</v>
      </c>
      <c r="E44" s="50">
        <f>VLOOKUP(D44,'Tarifs CONTHEY'!A:I,C44,0)</f>
        <v>17</v>
      </c>
      <c r="F44" s="50">
        <v>8</v>
      </c>
    </row>
    <row r="45" spans="1:6" x14ac:dyDescent="0.25">
      <c r="A45" s="49" t="s">
        <v>63</v>
      </c>
      <c r="B45" s="51" t="s">
        <v>52</v>
      </c>
      <c r="C45" s="47">
        <f>HLOOKUP(B45,'Tarifs CONTHEY'!$A$1:$I$2,2,0)</f>
        <v>6</v>
      </c>
      <c r="D45" s="48" t="s">
        <v>15</v>
      </c>
      <c r="E45" s="50">
        <f>VLOOKUP(D45,'Tarifs CONTHEY'!A:I,C45,0)</f>
        <v>17</v>
      </c>
      <c r="F45" s="50">
        <v>2</v>
      </c>
    </row>
    <row r="46" spans="1:6" x14ac:dyDescent="0.25">
      <c r="A46" s="49" t="s">
        <v>64</v>
      </c>
      <c r="B46" s="51" t="s">
        <v>52</v>
      </c>
      <c r="C46" s="47">
        <f>HLOOKUP(B46,'Tarifs CONTHEY'!$A$1:$I$2,2,0)</f>
        <v>6</v>
      </c>
      <c r="D46" s="48" t="s">
        <v>15</v>
      </c>
      <c r="E46" s="50">
        <f>VLOOKUP(D46,'Tarifs CONTHEY'!A:I,C46,0)</f>
        <v>17</v>
      </c>
      <c r="F46" s="50">
        <v>0</v>
      </c>
    </row>
    <row r="47" spans="1:6" x14ac:dyDescent="0.25">
      <c r="A47" s="49" t="s">
        <v>36</v>
      </c>
      <c r="B47" s="46" t="s">
        <v>51</v>
      </c>
      <c r="C47" s="47">
        <f>HLOOKUP(B47,'Tarifs CONTHEY'!$A$1:$I$2,2,0)</f>
        <v>5</v>
      </c>
      <c r="D47" s="48" t="s">
        <v>15</v>
      </c>
      <c r="E47" s="50">
        <f>VLOOKUP(D47,'Tarifs CONTHEY'!A:I,C47,0)</f>
        <v>12.8</v>
      </c>
      <c r="F47" s="50">
        <v>0</v>
      </c>
    </row>
    <row r="48" spans="1:6" x14ac:dyDescent="0.25">
      <c r="A48" s="49" t="s">
        <v>37</v>
      </c>
      <c r="B48" s="46" t="s">
        <v>51</v>
      </c>
      <c r="C48" s="47">
        <f>HLOOKUP(B48,'Tarifs CONTHEY'!$A$1:$I$2,2,0)</f>
        <v>5</v>
      </c>
      <c r="D48" s="48" t="s">
        <v>15</v>
      </c>
      <c r="E48" s="50">
        <f>VLOOKUP(D48,'Tarifs CONTHEY'!A:I,C48,0)</f>
        <v>12.8</v>
      </c>
      <c r="F48" s="50">
        <v>2</v>
      </c>
    </row>
    <row r="49" spans="1:6" x14ac:dyDescent="0.25">
      <c r="A49" s="49" t="s">
        <v>7</v>
      </c>
      <c r="C49" s="47"/>
      <c r="D49" s="48" t="s">
        <v>15</v>
      </c>
      <c r="E49" s="50"/>
      <c r="F49" s="50">
        <v>2</v>
      </c>
    </row>
    <row r="50" spans="1:6" ht="23.25" x14ac:dyDescent="0.25">
      <c r="A50" s="45"/>
      <c r="B50" s="8"/>
      <c r="C50" s="40"/>
      <c r="D50" s="44">
        <f>D34+1</f>
        <v>4</v>
      </c>
      <c r="E50" s="43"/>
    </row>
    <row r="51" spans="1:6" x14ac:dyDescent="0.25">
      <c r="A51" s="49" t="s">
        <v>29</v>
      </c>
      <c r="B51" s="46" t="s">
        <v>53</v>
      </c>
      <c r="C51" s="47">
        <f>HLOOKUP(B51,'Tarifs CONTHEY'!$A$1:$I$2,2,0)</f>
        <v>7</v>
      </c>
      <c r="D51" s="48" t="s">
        <v>16</v>
      </c>
      <c r="E51" s="50">
        <f>VLOOKUP(D51,'Tarifs CONTHEY'!A:I,C51,0)</f>
        <v>24</v>
      </c>
      <c r="F51" s="50">
        <v>10</v>
      </c>
    </row>
    <row r="52" spans="1:6" x14ac:dyDescent="0.25">
      <c r="A52" s="49" t="s">
        <v>30</v>
      </c>
      <c r="B52" s="46" t="s">
        <v>53</v>
      </c>
      <c r="C52" s="47">
        <f>HLOOKUP(B52,'Tarifs CONTHEY'!$A$1:$I$2,2,0)</f>
        <v>7</v>
      </c>
      <c r="D52" s="48" t="s">
        <v>16</v>
      </c>
      <c r="E52" s="50">
        <f>VLOOKUP(D52,'Tarifs CONTHEY'!A:I,C52,0)</f>
        <v>24</v>
      </c>
      <c r="F52" s="50">
        <v>8</v>
      </c>
    </row>
    <row r="53" spans="1:6" x14ac:dyDescent="0.25">
      <c r="A53" s="49" t="s">
        <v>60</v>
      </c>
      <c r="B53" s="46" t="s">
        <v>53</v>
      </c>
      <c r="C53" s="47">
        <f>HLOOKUP(B53,'Tarifs CONTHEY'!$A$1:$I$2,2,0)</f>
        <v>7</v>
      </c>
      <c r="D53" s="48" t="s">
        <v>16</v>
      </c>
      <c r="E53" s="50">
        <f>VLOOKUP(D53,'Tarifs CONTHEY'!A:I,C53,0)</f>
        <v>24</v>
      </c>
      <c r="F53" s="50">
        <v>2</v>
      </c>
    </row>
    <row r="54" spans="1:6" x14ac:dyDescent="0.25">
      <c r="A54" s="49" t="s">
        <v>61</v>
      </c>
      <c r="B54" s="46" t="s">
        <v>53</v>
      </c>
      <c r="C54" s="47">
        <f>HLOOKUP(B54,'Tarifs CONTHEY'!$A$1:$I$2,2,0)</f>
        <v>7</v>
      </c>
      <c r="D54" s="48" t="s">
        <v>16</v>
      </c>
      <c r="E54" s="50">
        <f>VLOOKUP(D54,'Tarifs CONTHEY'!A:I,C54,0)</f>
        <v>24</v>
      </c>
      <c r="F54" s="50">
        <v>0</v>
      </c>
    </row>
    <row r="55" spans="1:6" x14ac:dyDescent="0.25">
      <c r="A55" s="49" t="s">
        <v>31</v>
      </c>
      <c r="B55" s="51" t="s">
        <v>52</v>
      </c>
      <c r="C55" s="47">
        <f>HLOOKUP(B55,'Tarifs CONTHEY'!$A$1:$I$2,2,0)</f>
        <v>6</v>
      </c>
      <c r="D55" s="48" t="s">
        <v>16</v>
      </c>
      <c r="E55" s="50">
        <f>VLOOKUP(D55,'Tarifs CONTHEY'!A:I,C55,0)</f>
        <v>18.5</v>
      </c>
      <c r="F55" s="50">
        <v>8</v>
      </c>
    </row>
    <row r="56" spans="1:6" x14ac:dyDescent="0.25">
      <c r="A56" s="49" t="s">
        <v>62</v>
      </c>
      <c r="B56" s="51" t="s">
        <v>52</v>
      </c>
      <c r="C56" s="47">
        <f>HLOOKUP(B56,'Tarifs CONTHEY'!$A$1:$I$2,2,0)</f>
        <v>6</v>
      </c>
      <c r="D56" s="48" t="s">
        <v>16</v>
      </c>
      <c r="E56" s="50">
        <f>VLOOKUP(D56,'Tarifs CONTHEY'!A:I,C56,0)</f>
        <v>18.5</v>
      </c>
      <c r="F56" s="50">
        <v>0</v>
      </c>
    </row>
    <row r="57" spans="1:6" x14ac:dyDescent="0.25">
      <c r="A57" s="49" t="s">
        <v>32</v>
      </c>
      <c r="B57" s="46" t="s">
        <v>51</v>
      </c>
      <c r="C57" s="47">
        <f>HLOOKUP(B57,'Tarifs CONTHEY'!$A$1:$I$2,2,0)</f>
        <v>5</v>
      </c>
      <c r="D57" s="48" t="s">
        <v>16</v>
      </c>
      <c r="E57" s="50">
        <f>VLOOKUP(D57,'Tarifs CONTHEY'!A:I,C57,0)</f>
        <v>14</v>
      </c>
      <c r="F57" s="50">
        <v>8</v>
      </c>
    </row>
    <row r="58" spans="1:6" x14ac:dyDescent="0.25">
      <c r="A58" s="49" t="s">
        <v>33</v>
      </c>
      <c r="B58" s="46" t="s">
        <v>51</v>
      </c>
      <c r="C58" s="47">
        <f>HLOOKUP(B58,'Tarifs CONTHEY'!$A$1:$I$2,2,0)</f>
        <v>5</v>
      </c>
      <c r="D58" s="48" t="s">
        <v>16</v>
      </c>
      <c r="E58" s="50">
        <f>VLOOKUP(D58,'Tarifs CONTHEY'!A:I,C58,0)</f>
        <v>14</v>
      </c>
      <c r="F58" s="50">
        <v>0</v>
      </c>
    </row>
    <row r="59" spans="1:6" x14ac:dyDescent="0.25">
      <c r="A59" s="49" t="s">
        <v>34</v>
      </c>
      <c r="B59" s="51" t="s">
        <v>52</v>
      </c>
      <c r="C59" s="47">
        <f>HLOOKUP(B59,'Tarifs CONTHEY'!$A$1:$I$2,2,0)</f>
        <v>6</v>
      </c>
      <c r="D59" s="48" t="s">
        <v>16</v>
      </c>
      <c r="E59" s="50">
        <f>VLOOKUP(D59,'Tarifs CONTHEY'!A:I,C59,0)</f>
        <v>18.5</v>
      </c>
      <c r="F59" s="50">
        <v>10</v>
      </c>
    </row>
    <row r="60" spans="1:6" x14ac:dyDescent="0.25">
      <c r="A60" s="49" t="s">
        <v>35</v>
      </c>
      <c r="B60" s="51" t="s">
        <v>52</v>
      </c>
      <c r="C60" s="47">
        <f>HLOOKUP(B60,'Tarifs CONTHEY'!$A$1:$I$2,2,0)</f>
        <v>6</v>
      </c>
      <c r="D60" s="48" t="s">
        <v>16</v>
      </c>
      <c r="E60" s="50">
        <f>VLOOKUP(D60,'Tarifs CONTHEY'!A:I,C60,0)</f>
        <v>18.5</v>
      </c>
      <c r="F60" s="50">
        <v>8</v>
      </c>
    </row>
    <row r="61" spans="1:6" x14ac:dyDescent="0.25">
      <c r="A61" s="49" t="s">
        <v>63</v>
      </c>
      <c r="B61" s="51" t="s">
        <v>52</v>
      </c>
      <c r="C61" s="47">
        <f>HLOOKUP(B61,'Tarifs CONTHEY'!$A$1:$I$2,2,0)</f>
        <v>6</v>
      </c>
      <c r="D61" s="48" t="s">
        <v>16</v>
      </c>
      <c r="E61" s="50">
        <f>VLOOKUP(D61,'Tarifs CONTHEY'!A:I,C61,0)</f>
        <v>18.5</v>
      </c>
      <c r="F61" s="50">
        <v>2</v>
      </c>
    </row>
    <row r="62" spans="1:6" x14ac:dyDescent="0.25">
      <c r="A62" s="49" t="s">
        <v>64</v>
      </c>
      <c r="B62" s="51" t="s">
        <v>52</v>
      </c>
      <c r="C62" s="47">
        <f>HLOOKUP(B62,'Tarifs CONTHEY'!$A$1:$I$2,2,0)</f>
        <v>6</v>
      </c>
      <c r="D62" s="48" t="s">
        <v>16</v>
      </c>
      <c r="E62" s="50">
        <f>VLOOKUP(D62,'Tarifs CONTHEY'!A:I,C62,0)</f>
        <v>18.5</v>
      </c>
      <c r="F62" s="50">
        <v>0</v>
      </c>
    </row>
    <row r="63" spans="1:6" x14ac:dyDescent="0.25">
      <c r="A63" s="49" t="s">
        <v>36</v>
      </c>
      <c r="B63" s="46" t="s">
        <v>51</v>
      </c>
      <c r="C63" s="47">
        <f>HLOOKUP(B63,'Tarifs CONTHEY'!$A$1:$I$2,2,0)</f>
        <v>5</v>
      </c>
      <c r="D63" s="48" t="s">
        <v>16</v>
      </c>
      <c r="E63" s="50">
        <f>VLOOKUP(D63,'Tarifs CONTHEY'!A:I,C63,0)</f>
        <v>14</v>
      </c>
      <c r="F63" s="50">
        <v>0</v>
      </c>
    </row>
    <row r="64" spans="1:6" x14ac:dyDescent="0.25">
      <c r="A64" s="49" t="s">
        <v>37</v>
      </c>
      <c r="B64" s="46" t="s">
        <v>51</v>
      </c>
      <c r="C64" s="47">
        <f>HLOOKUP(B64,'Tarifs CONTHEY'!$A$1:$I$2,2,0)</f>
        <v>5</v>
      </c>
      <c r="D64" s="48" t="s">
        <v>16</v>
      </c>
      <c r="E64" s="50">
        <f>VLOOKUP(D64,'Tarifs CONTHEY'!A:I,C64,0)</f>
        <v>14</v>
      </c>
      <c r="F64" s="50">
        <v>2</v>
      </c>
    </row>
    <row r="65" spans="1:6" x14ac:dyDescent="0.25">
      <c r="A65" s="49" t="s">
        <v>7</v>
      </c>
      <c r="C65" s="47"/>
      <c r="D65" s="48" t="s">
        <v>16</v>
      </c>
      <c r="E65" s="50"/>
      <c r="F65" s="50">
        <v>2</v>
      </c>
    </row>
    <row r="66" spans="1:6" ht="23.25" x14ac:dyDescent="0.25">
      <c r="A66" s="45"/>
      <c r="B66" s="8"/>
      <c r="C66" s="40"/>
      <c r="D66" s="44">
        <f>D50+1</f>
        <v>5</v>
      </c>
      <c r="E66" s="43"/>
    </row>
    <row r="67" spans="1:6" x14ac:dyDescent="0.25">
      <c r="A67" s="49" t="s">
        <v>29</v>
      </c>
      <c r="B67" s="46" t="s">
        <v>53</v>
      </c>
      <c r="C67" s="47">
        <f>HLOOKUP(B67,'Tarifs CONTHEY'!$A$1:$I$2,2,0)</f>
        <v>7</v>
      </c>
      <c r="D67" s="48" t="s">
        <v>17</v>
      </c>
      <c r="E67" s="50">
        <f>VLOOKUP(D67,'Tarifs CONTHEY'!A:I,C67,0)</f>
        <v>26</v>
      </c>
      <c r="F67" s="50">
        <v>10</v>
      </c>
    </row>
    <row r="68" spans="1:6" x14ac:dyDescent="0.25">
      <c r="A68" s="49" t="s">
        <v>30</v>
      </c>
      <c r="B68" s="46" t="s">
        <v>53</v>
      </c>
      <c r="C68" s="47">
        <f>HLOOKUP(B68,'Tarifs CONTHEY'!$A$1:$I$2,2,0)</f>
        <v>7</v>
      </c>
      <c r="D68" s="48" t="s">
        <v>17</v>
      </c>
      <c r="E68" s="50">
        <f>VLOOKUP(D68,'Tarifs CONTHEY'!A:I,C68,0)</f>
        <v>26</v>
      </c>
      <c r="F68" s="50">
        <v>8</v>
      </c>
    </row>
    <row r="69" spans="1:6" x14ac:dyDescent="0.25">
      <c r="A69" s="49" t="s">
        <v>60</v>
      </c>
      <c r="B69" s="46" t="s">
        <v>53</v>
      </c>
      <c r="C69" s="47">
        <f>HLOOKUP(B69,'Tarifs CONTHEY'!$A$1:$I$2,2,0)</f>
        <v>7</v>
      </c>
      <c r="D69" s="48" t="s">
        <v>17</v>
      </c>
      <c r="E69" s="50">
        <f>VLOOKUP(D69,'Tarifs CONTHEY'!A:I,C69,0)</f>
        <v>26</v>
      </c>
      <c r="F69" s="50">
        <v>2</v>
      </c>
    </row>
    <row r="70" spans="1:6" x14ac:dyDescent="0.25">
      <c r="A70" s="49" t="s">
        <v>61</v>
      </c>
      <c r="B70" s="46" t="s">
        <v>53</v>
      </c>
      <c r="C70" s="47">
        <f>HLOOKUP(B70,'Tarifs CONTHEY'!$A$1:$I$2,2,0)</f>
        <v>7</v>
      </c>
      <c r="D70" s="48" t="s">
        <v>17</v>
      </c>
      <c r="E70" s="50">
        <f>VLOOKUP(D70,'Tarifs CONTHEY'!A:I,C70,0)</f>
        <v>26</v>
      </c>
      <c r="F70" s="50">
        <v>0</v>
      </c>
    </row>
    <row r="71" spans="1:6" x14ac:dyDescent="0.25">
      <c r="A71" s="49" t="s">
        <v>31</v>
      </c>
      <c r="B71" s="51" t="s">
        <v>52</v>
      </c>
      <c r="C71" s="47">
        <f>HLOOKUP(B71,'Tarifs CONTHEY'!$A$1:$I$2,2,0)</f>
        <v>6</v>
      </c>
      <c r="D71" s="48" t="s">
        <v>17</v>
      </c>
      <c r="E71" s="50">
        <f>VLOOKUP(D71,'Tarifs CONTHEY'!A:I,C71,0)</f>
        <v>20.100000000000001</v>
      </c>
      <c r="F71" s="50">
        <v>8</v>
      </c>
    </row>
    <row r="72" spans="1:6" x14ac:dyDescent="0.25">
      <c r="A72" s="49" t="s">
        <v>62</v>
      </c>
      <c r="B72" s="51" t="s">
        <v>52</v>
      </c>
      <c r="C72" s="47">
        <f>HLOOKUP(B72,'Tarifs CONTHEY'!$A$1:$I$2,2,0)</f>
        <v>6</v>
      </c>
      <c r="D72" s="48" t="s">
        <v>17</v>
      </c>
      <c r="E72" s="50">
        <f>VLOOKUP(D72,'Tarifs CONTHEY'!A:I,C72,0)</f>
        <v>20.100000000000001</v>
      </c>
      <c r="F72" s="50">
        <v>0</v>
      </c>
    </row>
    <row r="73" spans="1:6" x14ac:dyDescent="0.25">
      <c r="A73" s="49" t="s">
        <v>32</v>
      </c>
      <c r="B73" s="46" t="s">
        <v>51</v>
      </c>
      <c r="C73" s="47">
        <f>HLOOKUP(B73,'Tarifs CONTHEY'!$A$1:$I$2,2,0)</f>
        <v>5</v>
      </c>
      <c r="D73" s="48" t="s">
        <v>17</v>
      </c>
      <c r="E73" s="50">
        <f>VLOOKUP(D73,'Tarifs CONTHEY'!A:I,C73,0)</f>
        <v>15.100000000000001</v>
      </c>
      <c r="F73" s="50">
        <v>8</v>
      </c>
    </row>
    <row r="74" spans="1:6" x14ac:dyDescent="0.25">
      <c r="A74" s="49" t="s">
        <v>33</v>
      </c>
      <c r="B74" s="46" t="s">
        <v>51</v>
      </c>
      <c r="C74" s="47">
        <f>HLOOKUP(B74,'Tarifs CONTHEY'!$A$1:$I$2,2,0)</f>
        <v>5</v>
      </c>
      <c r="D74" s="48" t="s">
        <v>17</v>
      </c>
      <c r="E74" s="50">
        <f>VLOOKUP(D74,'Tarifs CONTHEY'!A:I,C74,0)</f>
        <v>15.100000000000001</v>
      </c>
      <c r="F74" s="50">
        <v>0</v>
      </c>
    </row>
    <row r="75" spans="1:6" x14ac:dyDescent="0.25">
      <c r="A75" s="49" t="s">
        <v>34</v>
      </c>
      <c r="B75" s="51" t="s">
        <v>52</v>
      </c>
      <c r="C75" s="47">
        <f>HLOOKUP(B75,'Tarifs CONTHEY'!$A$1:$I$2,2,0)</f>
        <v>6</v>
      </c>
      <c r="D75" s="48" t="s">
        <v>17</v>
      </c>
      <c r="E75" s="50">
        <f>VLOOKUP(D75,'Tarifs CONTHEY'!A:I,C75,0)</f>
        <v>20.100000000000001</v>
      </c>
      <c r="F75" s="50">
        <v>10</v>
      </c>
    </row>
    <row r="76" spans="1:6" x14ac:dyDescent="0.25">
      <c r="A76" s="49" t="s">
        <v>35</v>
      </c>
      <c r="B76" s="51" t="s">
        <v>52</v>
      </c>
      <c r="C76" s="47">
        <f>HLOOKUP(B76,'Tarifs CONTHEY'!$A$1:$I$2,2,0)</f>
        <v>6</v>
      </c>
      <c r="D76" s="48" t="s">
        <v>17</v>
      </c>
      <c r="E76" s="50">
        <f>VLOOKUP(D76,'Tarifs CONTHEY'!A:I,C76,0)</f>
        <v>20.100000000000001</v>
      </c>
      <c r="F76" s="50">
        <v>8</v>
      </c>
    </row>
    <row r="77" spans="1:6" x14ac:dyDescent="0.25">
      <c r="A77" s="49" t="s">
        <v>63</v>
      </c>
      <c r="B77" s="51" t="s">
        <v>52</v>
      </c>
      <c r="C77" s="47">
        <f>HLOOKUP(B77,'Tarifs CONTHEY'!$A$1:$I$2,2,0)</f>
        <v>6</v>
      </c>
      <c r="D77" s="48" t="s">
        <v>17</v>
      </c>
      <c r="E77" s="50">
        <f>VLOOKUP(D77,'Tarifs CONTHEY'!A:I,C77,0)</f>
        <v>20.100000000000001</v>
      </c>
      <c r="F77" s="50">
        <v>2</v>
      </c>
    </row>
    <row r="78" spans="1:6" x14ac:dyDescent="0.25">
      <c r="A78" s="49" t="s">
        <v>64</v>
      </c>
      <c r="B78" s="51" t="s">
        <v>52</v>
      </c>
      <c r="C78" s="47">
        <f>HLOOKUP(B78,'Tarifs CONTHEY'!$A$1:$I$2,2,0)</f>
        <v>6</v>
      </c>
      <c r="D78" s="48" t="s">
        <v>17</v>
      </c>
      <c r="E78" s="50">
        <f>VLOOKUP(D78,'Tarifs CONTHEY'!A:I,C78,0)</f>
        <v>20.100000000000001</v>
      </c>
      <c r="F78" s="50">
        <v>0</v>
      </c>
    </row>
    <row r="79" spans="1:6" x14ac:dyDescent="0.25">
      <c r="A79" s="49" t="s">
        <v>36</v>
      </c>
      <c r="B79" s="46" t="s">
        <v>51</v>
      </c>
      <c r="C79" s="47">
        <f>HLOOKUP(B79,'Tarifs CONTHEY'!$A$1:$I$2,2,0)</f>
        <v>5</v>
      </c>
      <c r="D79" s="48" t="s">
        <v>17</v>
      </c>
      <c r="E79" s="50">
        <f>VLOOKUP(D79,'Tarifs CONTHEY'!A:I,C79,0)</f>
        <v>15.100000000000001</v>
      </c>
      <c r="F79" s="50">
        <v>0</v>
      </c>
    </row>
    <row r="80" spans="1:6" x14ac:dyDescent="0.25">
      <c r="A80" s="49" t="s">
        <v>37</v>
      </c>
      <c r="B80" s="46" t="s">
        <v>51</v>
      </c>
      <c r="C80" s="47">
        <f>HLOOKUP(B80,'Tarifs CONTHEY'!$A$1:$I$2,2,0)</f>
        <v>5</v>
      </c>
      <c r="D80" s="48" t="s">
        <v>17</v>
      </c>
      <c r="E80" s="50">
        <f>VLOOKUP(D80,'Tarifs CONTHEY'!A:I,C80,0)</f>
        <v>15.100000000000001</v>
      </c>
      <c r="F80" s="50">
        <v>2</v>
      </c>
    </row>
    <row r="81" spans="1:6" x14ac:dyDescent="0.25">
      <c r="A81" s="49" t="s">
        <v>7</v>
      </c>
      <c r="C81" s="47"/>
      <c r="D81" s="48" t="s">
        <v>17</v>
      </c>
      <c r="E81" s="50"/>
      <c r="F81" s="50">
        <v>2</v>
      </c>
    </row>
    <row r="82" spans="1:6" ht="23.25" x14ac:dyDescent="0.25">
      <c r="A82" s="45"/>
      <c r="B82" s="8"/>
      <c r="C82" s="40"/>
      <c r="D82" s="44">
        <f>D66+1</f>
        <v>6</v>
      </c>
      <c r="E82" s="43"/>
    </row>
    <row r="83" spans="1:6" x14ac:dyDescent="0.25">
      <c r="A83" s="49" t="s">
        <v>29</v>
      </c>
      <c r="B83" s="46" t="s">
        <v>53</v>
      </c>
      <c r="C83" s="47">
        <f>HLOOKUP(B83,'Tarifs CONTHEY'!$A$1:$I$2,2,0)</f>
        <v>7</v>
      </c>
      <c r="D83" s="48" t="s">
        <v>18</v>
      </c>
      <c r="E83" s="50">
        <f>VLOOKUP(D83,'Tarifs CONTHEY'!A:I,C83,0)</f>
        <v>29</v>
      </c>
      <c r="F83" s="50">
        <v>10</v>
      </c>
    </row>
    <row r="84" spans="1:6" x14ac:dyDescent="0.25">
      <c r="A84" s="49" t="s">
        <v>30</v>
      </c>
      <c r="B84" s="46" t="s">
        <v>53</v>
      </c>
      <c r="C84" s="47">
        <f>HLOOKUP(B84,'Tarifs CONTHEY'!$A$1:$I$2,2,0)</f>
        <v>7</v>
      </c>
      <c r="D84" s="48" t="s">
        <v>18</v>
      </c>
      <c r="E84" s="50">
        <f>VLOOKUP(D84,'Tarifs CONTHEY'!A:I,C84,0)</f>
        <v>29</v>
      </c>
      <c r="F84" s="50">
        <v>8</v>
      </c>
    </row>
    <row r="85" spans="1:6" x14ac:dyDescent="0.25">
      <c r="A85" s="49" t="s">
        <v>60</v>
      </c>
      <c r="B85" s="46" t="s">
        <v>53</v>
      </c>
      <c r="C85" s="47">
        <f>HLOOKUP(B85,'Tarifs CONTHEY'!$A$1:$I$2,2,0)</f>
        <v>7</v>
      </c>
      <c r="D85" s="48" t="s">
        <v>18</v>
      </c>
      <c r="E85" s="50">
        <f>VLOOKUP(D85,'Tarifs CONTHEY'!A:I,C85,0)</f>
        <v>29</v>
      </c>
      <c r="F85" s="50">
        <v>2</v>
      </c>
    </row>
    <row r="86" spans="1:6" x14ac:dyDescent="0.25">
      <c r="A86" s="49" t="s">
        <v>61</v>
      </c>
      <c r="B86" s="46" t="s">
        <v>53</v>
      </c>
      <c r="C86" s="47">
        <f>HLOOKUP(B86,'Tarifs CONTHEY'!$A$1:$I$2,2,0)</f>
        <v>7</v>
      </c>
      <c r="D86" s="48" t="s">
        <v>18</v>
      </c>
      <c r="E86" s="50">
        <f>VLOOKUP(D86,'Tarifs CONTHEY'!A:I,C86,0)</f>
        <v>29</v>
      </c>
      <c r="F86" s="50">
        <v>0</v>
      </c>
    </row>
    <row r="87" spans="1:6" x14ac:dyDescent="0.25">
      <c r="A87" s="49" t="s">
        <v>31</v>
      </c>
      <c r="B87" s="51" t="s">
        <v>52</v>
      </c>
      <c r="C87" s="47">
        <f>HLOOKUP(B87,'Tarifs CONTHEY'!$A$1:$I$2,2,0)</f>
        <v>6</v>
      </c>
      <c r="D87" s="48" t="s">
        <v>18</v>
      </c>
      <c r="E87" s="50">
        <f>VLOOKUP(D87,'Tarifs CONTHEY'!A:I,C87,0)</f>
        <v>22.400000000000002</v>
      </c>
      <c r="F87" s="50">
        <v>8</v>
      </c>
    </row>
    <row r="88" spans="1:6" x14ac:dyDescent="0.25">
      <c r="A88" s="49" t="s">
        <v>62</v>
      </c>
      <c r="B88" s="51" t="s">
        <v>52</v>
      </c>
      <c r="C88" s="47">
        <f>HLOOKUP(B88,'Tarifs CONTHEY'!$A$1:$I$2,2,0)</f>
        <v>6</v>
      </c>
      <c r="D88" s="48" t="s">
        <v>18</v>
      </c>
      <c r="E88" s="50">
        <f>VLOOKUP(D88,'Tarifs CONTHEY'!A:I,C88,0)</f>
        <v>22.400000000000002</v>
      </c>
      <c r="F88" s="50">
        <v>0</v>
      </c>
    </row>
    <row r="89" spans="1:6" x14ac:dyDescent="0.25">
      <c r="A89" s="49" t="s">
        <v>32</v>
      </c>
      <c r="B89" s="46" t="s">
        <v>51</v>
      </c>
      <c r="C89" s="47">
        <f>HLOOKUP(B89,'Tarifs CONTHEY'!$A$1:$I$2,2,0)</f>
        <v>5</v>
      </c>
      <c r="D89" s="48" t="s">
        <v>18</v>
      </c>
      <c r="E89" s="50">
        <f>VLOOKUP(D89,'Tarifs CONTHEY'!A:I,C89,0)</f>
        <v>16.900000000000002</v>
      </c>
      <c r="F89" s="50">
        <v>8</v>
      </c>
    </row>
    <row r="90" spans="1:6" x14ac:dyDescent="0.25">
      <c r="A90" s="49" t="s">
        <v>33</v>
      </c>
      <c r="B90" s="46" t="s">
        <v>51</v>
      </c>
      <c r="C90" s="47">
        <f>HLOOKUP(B90,'Tarifs CONTHEY'!$A$1:$I$2,2,0)</f>
        <v>5</v>
      </c>
      <c r="D90" s="48" t="s">
        <v>18</v>
      </c>
      <c r="E90" s="50">
        <f>VLOOKUP(D90,'Tarifs CONTHEY'!A:I,C90,0)</f>
        <v>16.900000000000002</v>
      </c>
      <c r="F90" s="50">
        <v>0</v>
      </c>
    </row>
    <row r="91" spans="1:6" x14ac:dyDescent="0.25">
      <c r="A91" s="49" t="s">
        <v>34</v>
      </c>
      <c r="B91" s="51" t="s">
        <v>52</v>
      </c>
      <c r="C91" s="47">
        <f>HLOOKUP(B91,'Tarifs CONTHEY'!$A$1:$I$2,2,0)</f>
        <v>6</v>
      </c>
      <c r="D91" s="48" t="s">
        <v>18</v>
      </c>
      <c r="E91" s="50">
        <f>VLOOKUP(D91,'Tarifs CONTHEY'!A:I,C91,0)</f>
        <v>22.400000000000002</v>
      </c>
      <c r="F91" s="50">
        <v>10</v>
      </c>
    </row>
    <row r="92" spans="1:6" x14ac:dyDescent="0.25">
      <c r="A92" s="49" t="s">
        <v>35</v>
      </c>
      <c r="B92" s="51" t="s">
        <v>52</v>
      </c>
      <c r="C92" s="47">
        <f>HLOOKUP(B92,'Tarifs CONTHEY'!$A$1:$I$2,2,0)</f>
        <v>6</v>
      </c>
      <c r="D92" s="48" t="s">
        <v>18</v>
      </c>
      <c r="E92" s="50">
        <f>VLOOKUP(D92,'Tarifs CONTHEY'!A:I,C92,0)</f>
        <v>22.400000000000002</v>
      </c>
      <c r="F92" s="50">
        <v>8</v>
      </c>
    </row>
    <row r="93" spans="1:6" x14ac:dyDescent="0.25">
      <c r="A93" s="49" t="s">
        <v>63</v>
      </c>
      <c r="B93" s="51" t="s">
        <v>52</v>
      </c>
      <c r="C93" s="47">
        <f>HLOOKUP(B93,'Tarifs CONTHEY'!$A$1:$I$2,2,0)</f>
        <v>6</v>
      </c>
      <c r="D93" s="48" t="s">
        <v>18</v>
      </c>
      <c r="E93" s="50">
        <f>VLOOKUP(D93,'Tarifs CONTHEY'!A:I,C93,0)</f>
        <v>22.400000000000002</v>
      </c>
      <c r="F93" s="50">
        <v>2</v>
      </c>
    </row>
    <row r="94" spans="1:6" x14ac:dyDescent="0.25">
      <c r="A94" s="49" t="s">
        <v>64</v>
      </c>
      <c r="B94" s="51" t="s">
        <v>52</v>
      </c>
      <c r="C94" s="47">
        <f>HLOOKUP(B94,'Tarifs CONTHEY'!$A$1:$I$2,2,0)</f>
        <v>6</v>
      </c>
      <c r="D94" s="48" t="s">
        <v>18</v>
      </c>
      <c r="E94" s="50">
        <f>VLOOKUP(D94,'Tarifs CONTHEY'!A:I,C94,0)</f>
        <v>22.400000000000002</v>
      </c>
      <c r="F94" s="50">
        <v>0</v>
      </c>
    </row>
    <row r="95" spans="1:6" x14ac:dyDescent="0.25">
      <c r="A95" s="49" t="s">
        <v>36</v>
      </c>
      <c r="B95" s="46" t="s">
        <v>51</v>
      </c>
      <c r="C95" s="47">
        <f>HLOOKUP(B95,'Tarifs CONTHEY'!$A$1:$I$2,2,0)</f>
        <v>5</v>
      </c>
      <c r="D95" s="48" t="s">
        <v>18</v>
      </c>
      <c r="E95" s="50">
        <f>VLOOKUP(D95,'Tarifs CONTHEY'!A:I,C95,0)</f>
        <v>16.900000000000002</v>
      </c>
      <c r="F95" s="50">
        <v>0</v>
      </c>
    </row>
    <row r="96" spans="1:6" x14ac:dyDescent="0.25">
      <c r="A96" s="49" t="s">
        <v>37</v>
      </c>
      <c r="B96" s="46" t="s">
        <v>51</v>
      </c>
      <c r="C96" s="47">
        <f>HLOOKUP(B96,'Tarifs CONTHEY'!$A$1:$I$2,2,0)</f>
        <v>5</v>
      </c>
      <c r="D96" s="48" t="s">
        <v>18</v>
      </c>
      <c r="E96" s="50">
        <f>VLOOKUP(D96,'Tarifs CONTHEY'!A:I,C96,0)</f>
        <v>16.900000000000002</v>
      </c>
      <c r="F96" s="50">
        <v>2</v>
      </c>
    </row>
    <row r="97" spans="1:6" x14ac:dyDescent="0.25">
      <c r="A97" s="49" t="s">
        <v>7</v>
      </c>
      <c r="C97" s="47"/>
      <c r="D97" s="48" t="s">
        <v>18</v>
      </c>
      <c r="E97" s="50"/>
      <c r="F97" s="50">
        <v>2</v>
      </c>
    </row>
    <row r="98" spans="1:6" ht="23.25" x14ac:dyDescent="0.25">
      <c r="A98" s="45"/>
      <c r="B98" s="8"/>
      <c r="C98" s="40"/>
      <c r="D98" s="44">
        <f>D82+1</f>
        <v>7</v>
      </c>
      <c r="E98" s="43"/>
    </row>
    <row r="99" spans="1:6" x14ac:dyDescent="0.25">
      <c r="A99" s="49" t="s">
        <v>29</v>
      </c>
      <c r="B99" s="46" t="s">
        <v>53</v>
      </c>
      <c r="C99" s="47">
        <f>HLOOKUP(B99,'Tarifs CONTHEY'!$A$1:$I$2,2,0)</f>
        <v>7</v>
      </c>
      <c r="D99" s="48" t="s">
        <v>19</v>
      </c>
      <c r="E99" s="50">
        <f>VLOOKUP(D99,'Tarifs CONTHEY'!A:I,C99,0)</f>
        <v>32</v>
      </c>
      <c r="F99" s="50">
        <v>10</v>
      </c>
    </row>
    <row r="100" spans="1:6" x14ac:dyDescent="0.25">
      <c r="A100" s="49" t="s">
        <v>30</v>
      </c>
      <c r="B100" s="46" t="s">
        <v>53</v>
      </c>
      <c r="C100" s="47">
        <f>HLOOKUP(B100,'Tarifs CONTHEY'!$A$1:$I$2,2,0)</f>
        <v>7</v>
      </c>
      <c r="D100" s="48" t="s">
        <v>19</v>
      </c>
      <c r="E100" s="50">
        <f>VLOOKUP(D100,'Tarifs CONTHEY'!A:I,C100,0)</f>
        <v>32</v>
      </c>
      <c r="F100" s="50">
        <v>8</v>
      </c>
    </row>
    <row r="101" spans="1:6" x14ac:dyDescent="0.25">
      <c r="A101" s="49" t="s">
        <v>60</v>
      </c>
      <c r="B101" s="46" t="s">
        <v>53</v>
      </c>
      <c r="C101" s="47">
        <f>HLOOKUP(B101,'Tarifs CONTHEY'!$A$1:$I$2,2,0)</f>
        <v>7</v>
      </c>
      <c r="D101" s="48" t="s">
        <v>19</v>
      </c>
      <c r="E101" s="50">
        <f>VLOOKUP(D101,'Tarifs CONTHEY'!A:I,C101,0)</f>
        <v>32</v>
      </c>
      <c r="F101" s="50">
        <v>2</v>
      </c>
    </row>
    <row r="102" spans="1:6" x14ac:dyDescent="0.25">
      <c r="A102" s="49" t="s">
        <v>61</v>
      </c>
      <c r="B102" s="46" t="s">
        <v>53</v>
      </c>
      <c r="C102" s="47">
        <f>HLOOKUP(B102,'Tarifs CONTHEY'!$A$1:$I$2,2,0)</f>
        <v>7</v>
      </c>
      <c r="D102" s="48" t="s">
        <v>19</v>
      </c>
      <c r="E102" s="50">
        <f>VLOOKUP(D102,'Tarifs CONTHEY'!A:I,C102,0)</f>
        <v>32</v>
      </c>
      <c r="F102" s="50">
        <v>0</v>
      </c>
    </row>
    <row r="103" spans="1:6" x14ac:dyDescent="0.25">
      <c r="A103" s="49" t="s">
        <v>31</v>
      </c>
      <c r="B103" s="51" t="s">
        <v>52</v>
      </c>
      <c r="C103" s="47">
        <f>HLOOKUP(B103,'Tarifs CONTHEY'!$A$1:$I$2,2,0)</f>
        <v>6</v>
      </c>
      <c r="D103" s="48" t="s">
        <v>19</v>
      </c>
      <c r="E103" s="50">
        <f>VLOOKUP(D103,'Tarifs CONTHEY'!A:I,C103,0)</f>
        <v>24.700000000000003</v>
      </c>
      <c r="F103" s="50">
        <v>8</v>
      </c>
    </row>
    <row r="104" spans="1:6" x14ac:dyDescent="0.25">
      <c r="A104" s="49" t="s">
        <v>62</v>
      </c>
      <c r="B104" s="51" t="s">
        <v>52</v>
      </c>
      <c r="C104" s="47">
        <f>HLOOKUP(B104,'Tarifs CONTHEY'!$A$1:$I$2,2,0)</f>
        <v>6</v>
      </c>
      <c r="D104" s="48" t="s">
        <v>19</v>
      </c>
      <c r="E104" s="50">
        <f>VLOOKUP(D104,'Tarifs CONTHEY'!A:I,C104,0)</f>
        <v>24.700000000000003</v>
      </c>
      <c r="F104" s="50">
        <v>0</v>
      </c>
    </row>
    <row r="105" spans="1:6" x14ac:dyDescent="0.25">
      <c r="A105" s="49" t="s">
        <v>32</v>
      </c>
      <c r="B105" s="46" t="s">
        <v>51</v>
      </c>
      <c r="C105" s="47">
        <f>HLOOKUP(B105,'Tarifs CONTHEY'!$A$1:$I$2,2,0)</f>
        <v>5</v>
      </c>
      <c r="D105" s="48" t="s">
        <v>19</v>
      </c>
      <c r="E105" s="50">
        <f>VLOOKUP(D105,'Tarifs CONTHEY'!A:I,C105,0)</f>
        <v>18.600000000000001</v>
      </c>
      <c r="F105" s="50">
        <v>8</v>
      </c>
    </row>
    <row r="106" spans="1:6" x14ac:dyDescent="0.25">
      <c r="A106" s="49" t="s">
        <v>33</v>
      </c>
      <c r="B106" s="46" t="s">
        <v>51</v>
      </c>
      <c r="C106" s="47">
        <f>HLOOKUP(B106,'Tarifs CONTHEY'!$A$1:$I$2,2,0)</f>
        <v>5</v>
      </c>
      <c r="D106" s="48" t="s">
        <v>19</v>
      </c>
      <c r="E106" s="50">
        <f>VLOOKUP(D106,'Tarifs CONTHEY'!A:I,C106,0)</f>
        <v>18.600000000000001</v>
      </c>
      <c r="F106" s="50">
        <v>0</v>
      </c>
    </row>
    <row r="107" spans="1:6" x14ac:dyDescent="0.25">
      <c r="A107" s="49" t="s">
        <v>34</v>
      </c>
      <c r="B107" s="51" t="s">
        <v>52</v>
      </c>
      <c r="C107" s="47">
        <f>HLOOKUP(B107,'Tarifs CONTHEY'!$A$1:$I$2,2,0)</f>
        <v>6</v>
      </c>
      <c r="D107" s="48" t="s">
        <v>19</v>
      </c>
      <c r="E107" s="50">
        <f>VLOOKUP(D107,'Tarifs CONTHEY'!A:I,C107,0)</f>
        <v>24.700000000000003</v>
      </c>
      <c r="F107" s="50">
        <v>10</v>
      </c>
    </row>
    <row r="108" spans="1:6" x14ac:dyDescent="0.25">
      <c r="A108" s="49" t="s">
        <v>35</v>
      </c>
      <c r="B108" s="51" t="s">
        <v>52</v>
      </c>
      <c r="C108" s="47">
        <f>HLOOKUP(B108,'Tarifs CONTHEY'!$A$1:$I$2,2,0)</f>
        <v>6</v>
      </c>
      <c r="D108" s="48" t="s">
        <v>19</v>
      </c>
      <c r="E108" s="50">
        <f>VLOOKUP(D108,'Tarifs CONTHEY'!A:I,C108,0)</f>
        <v>24.700000000000003</v>
      </c>
      <c r="F108" s="50">
        <v>8</v>
      </c>
    </row>
    <row r="109" spans="1:6" x14ac:dyDescent="0.25">
      <c r="A109" s="49" t="s">
        <v>63</v>
      </c>
      <c r="B109" s="51" t="s">
        <v>52</v>
      </c>
      <c r="C109" s="47">
        <f>HLOOKUP(B109,'Tarifs CONTHEY'!$A$1:$I$2,2,0)</f>
        <v>6</v>
      </c>
      <c r="D109" s="48" t="s">
        <v>19</v>
      </c>
      <c r="E109" s="50">
        <f>VLOOKUP(D109,'Tarifs CONTHEY'!A:I,C109,0)</f>
        <v>24.700000000000003</v>
      </c>
      <c r="F109" s="50">
        <v>2</v>
      </c>
    </row>
    <row r="110" spans="1:6" x14ac:dyDescent="0.25">
      <c r="A110" s="49" t="s">
        <v>64</v>
      </c>
      <c r="B110" s="51" t="s">
        <v>52</v>
      </c>
      <c r="C110" s="47">
        <f>HLOOKUP(B110,'Tarifs CONTHEY'!$A$1:$I$2,2,0)</f>
        <v>6</v>
      </c>
      <c r="D110" s="48" t="s">
        <v>19</v>
      </c>
      <c r="E110" s="50">
        <f>VLOOKUP(D110,'Tarifs CONTHEY'!A:I,C110,0)</f>
        <v>24.700000000000003</v>
      </c>
      <c r="F110" s="50">
        <v>0</v>
      </c>
    </row>
    <row r="111" spans="1:6" x14ac:dyDescent="0.25">
      <c r="A111" s="49" t="s">
        <v>36</v>
      </c>
      <c r="B111" s="46" t="s">
        <v>51</v>
      </c>
      <c r="C111" s="47">
        <f>HLOOKUP(B111,'Tarifs CONTHEY'!$A$1:$I$2,2,0)</f>
        <v>5</v>
      </c>
      <c r="D111" s="48" t="s">
        <v>19</v>
      </c>
      <c r="E111" s="50">
        <f>VLOOKUP(D111,'Tarifs CONTHEY'!A:I,C111,0)</f>
        <v>18.600000000000001</v>
      </c>
      <c r="F111" s="50">
        <v>0</v>
      </c>
    </row>
    <row r="112" spans="1:6" x14ac:dyDescent="0.25">
      <c r="A112" s="49" t="s">
        <v>37</v>
      </c>
      <c r="B112" s="46" t="s">
        <v>51</v>
      </c>
      <c r="C112" s="47">
        <f>HLOOKUP(B112,'Tarifs CONTHEY'!$A$1:$I$2,2,0)</f>
        <v>5</v>
      </c>
      <c r="D112" s="48" t="s">
        <v>19</v>
      </c>
      <c r="E112" s="50">
        <f>VLOOKUP(D112,'Tarifs CONTHEY'!A:I,C112,0)</f>
        <v>18.600000000000001</v>
      </c>
      <c r="F112" s="50">
        <v>2</v>
      </c>
    </row>
    <row r="113" spans="1:6" x14ac:dyDescent="0.25">
      <c r="A113" s="49" t="s">
        <v>7</v>
      </c>
      <c r="C113" s="47"/>
      <c r="D113" s="48" t="s">
        <v>19</v>
      </c>
      <c r="E113" s="50"/>
      <c r="F113" s="50">
        <v>2</v>
      </c>
    </row>
    <row r="114" spans="1:6" ht="23.25" x14ac:dyDescent="0.25">
      <c r="A114" s="45"/>
      <c r="B114" s="8"/>
      <c r="C114" s="40"/>
      <c r="D114" s="44">
        <f>D98+1</f>
        <v>8</v>
      </c>
      <c r="E114" s="43"/>
    </row>
    <row r="115" spans="1:6" x14ac:dyDescent="0.25">
      <c r="A115" s="49" t="s">
        <v>29</v>
      </c>
      <c r="B115" s="46" t="s">
        <v>53</v>
      </c>
      <c r="C115" s="47">
        <f>HLOOKUP(B115,'Tarifs CONTHEY'!$A$1:$I$2,2,0)</f>
        <v>7</v>
      </c>
      <c r="D115" s="48" t="s">
        <v>20</v>
      </c>
      <c r="E115" s="50">
        <f>VLOOKUP(D115,'Tarifs CONTHEY'!A:I,C115,0)</f>
        <v>35</v>
      </c>
      <c r="F115" s="50">
        <v>10</v>
      </c>
    </row>
    <row r="116" spans="1:6" x14ac:dyDescent="0.25">
      <c r="A116" s="49" t="s">
        <v>30</v>
      </c>
      <c r="B116" s="46" t="s">
        <v>53</v>
      </c>
      <c r="C116" s="47">
        <f>HLOOKUP(B116,'Tarifs CONTHEY'!$A$1:$I$2,2,0)</f>
        <v>7</v>
      </c>
      <c r="D116" s="48" t="s">
        <v>20</v>
      </c>
      <c r="E116" s="50">
        <f>VLOOKUP(D116,'Tarifs CONTHEY'!A:I,C116,0)</f>
        <v>35</v>
      </c>
      <c r="F116" s="50">
        <v>8</v>
      </c>
    </row>
    <row r="117" spans="1:6" x14ac:dyDescent="0.25">
      <c r="A117" s="49" t="s">
        <v>60</v>
      </c>
      <c r="B117" s="46" t="s">
        <v>53</v>
      </c>
      <c r="C117" s="47">
        <f>HLOOKUP(B117,'Tarifs CONTHEY'!$A$1:$I$2,2,0)</f>
        <v>7</v>
      </c>
      <c r="D117" s="48" t="s">
        <v>20</v>
      </c>
      <c r="E117" s="50">
        <f>VLOOKUP(D117,'Tarifs CONTHEY'!A:I,C117,0)</f>
        <v>35</v>
      </c>
      <c r="F117" s="50">
        <v>2</v>
      </c>
    </row>
    <row r="118" spans="1:6" x14ac:dyDescent="0.25">
      <c r="A118" s="49" t="s">
        <v>61</v>
      </c>
      <c r="B118" s="46" t="s">
        <v>53</v>
      </c>
      <c r="C118" s="47">
        <f>HLOOKUP(B118,'Tarifs CONTHEY'!$A$1:$I$2,2,0)</f>
        <v>7</v>
      </c>
      <c r="D118" s="48" t="s">
        <v>20</v>
      </c>
      <c r="E118" s="50">
        <f>VLOOKUP(D118,'Tarifs CONTHEY'!A:I,C118,0)</f>
        <v>35</v>
      </c>
      <c r="F118" s="50">
        <v>0</v>
      </c>
    </row>
    <row r="119" spans="1:6" x14ac:dyDescent="0.25">
      <c r="A119" s="49" t="s">
        <v>31</v>
      </c>
      <c r="B119" s="51" t="s">
        <v>52</v>
      </c>
      <c r="C119" s="47">
        <f>HLOOKUP(B119,'Tarifs CONTHEY'!$A$1:$I$2,2,0)</f>
        <v>6</v>
      </c>
      <c r="D119" s="48" t="s">
        <v>20</v>
      </c>
      <c r="E119" s="50">
        <f>VLOOKUP(D119,'Tarifs CONTHEY'!A:I,C119,0)</f>
        <v>27</v>
      </c>
      <c r="F119" s="50">
        <v>8</v>
      </c>
    </row>
    <row r="120" spans="1:6" x14ac:dyDescent="0.25">
      <c r="A120" s="49" t="s">
        <v>62</v>
      </c>
      <c r="B120" s="51" t="s">
        <v>52</v>
      </c>
      <c r="C120" s="47">
        <f>HLOOKUP(B120,'Tarifs CONTHEY'!$A$1:$I$2,2,0)</f>
        <v>6</v>
      </c>
      <c r="D120" s="48" t="s">
        <v>20</v>
      </c>
      <c r="E120" s="50">
        <f>VLOOKUP(D120,'Tarifs CONTHEY'!A:I,C120,0)</f>
        <v>27</v>
      </c>
      <c r="F120" s="50">
        <v>0</v>
      </c>
    </row>
    <row r="121" spans="1:6" x14ac:dyDescent="0.25">
      <c r="A121" s="49" t="s">
        <v>32</v>
      </c>
      <c r="B121" s="46" t="s">
        <v>51</v>
      </c>
      <c r="C121" s="47">
        <f>HLOOKUP(B121,'Tarifs CONTHEY'!$A$1:$I$2,2,0)</f>
        <v>5</v>
      </c>
      <c r="D121" s="48" t="s">
        <v>20</v>
      </c>
      <c r="E121" s="50">
        <f>VLOOKUP(D121,'Tarifs CONTHEY'!A:I,C121,0)</f>
        <v>20.3</v>
      </c>
      <c r="F121" s="50">
        <v>8</v>
      </c>
    </row>
    <row r="122" spans="1:6" x14ac:dyDescent="0.25">
      <c r="A122" s="49" t="s">
        <v>33</v>
      </c>
      <c r="B122" s="46" t="s">
        <v>51</v>
      </c>
      <c r="C122" s="47">
        <f>HLOOKUP(B122,'Tarifs CONTHEY'!$A$1:$I$2,2,0)</f>
        <v>5</v>
      </c>
      <c r="D122" s="48" t="s">
        <v>20</v>
      </c>
      <c r="E122" s="50">
        <f>VLOOKUP(D122,'Tarifs CONTHEY'!A:I,C122,0)</f>
        <v>20.3</v>
      </c>
      <c r="F122" s="50">
        <v>0</v>
      </c>
    </row>
    <row r="123" spans="1:6" x14ac:dyDescent="0.25">
      <c r="A123" s="49" t="s">
        <v>34</v>
      </c>
      <c r="B123" s="51" t="s">
        <v>52</v>
      </c>
      <c r="C123" s="47">
        <f>HLOOKUP(B123,'Tarifs CONTHEY'!$A$1:$I$2,2,0)</f>
        <v>6</v>
      </c>
      <c r="D123" s="48" t="s">
        <v>20</v>
      </c>
      <c r="E123" s="50">
        <f>VLOOKUP(D123,'Tarifs CONTHEY'!A:I,C123,0)</f>
        <v>27</v>
      </c>
      <c r="F123" s="50">
        <v>10</v>
      </c>
    </row>
    <row r="124" spans="1:6" x14ac:dyDescent="0.25">
      <c r="A124" s="49" t="s">
        <v>35</v>
      </c>
      <c r="B124" s="51" t="s">
        <v>52</v>
      </c>
      <c r="C124" s="47">
        <f>HLOOKUP(B124,'Tarifs CONTHEY'!$A$1:$I$2,2,0)</f>
        <v>6</v>
      </c>
      <c r="D124" s="48" t="s">
        <v>20</v>
      </c>
      <c r="E124" s="50">
        <f>VLOOKUP(D124,'Tarifs CONTHEY'!A:I,C124,0)</f>
        <v>27</v>
      </c>
      <c r="F124" s="50">
        <v>8</v>
      </c>
    </row>
    <row r="125" spans="1:6" x14ac:dyDescent="0.25">
      <c r="A125" s="49" t="s">
        <v>63</v>
      </c>
      <c r="B125" s="51" t="s">
        <v>52</v>
      </c>
      <c r="C125" s="47">
        <f>HLOOKUP(B125,'Tarifs CONTHEY'!$A$1:$I$2,2,0)</f>
        <v>6</v>
      </c>
      <c r="D125" s="48" t="s">
        <v>20</v>
      </c>
      <c r="E125" s="50">
        <f>VLOOKUP(D125,'Tarifs CONTHEY'!A:I,C125,0)</f>
        <v>27</v>
      </c>
      <c r="F125" s="50">
        <v>2</v>
      </c>
    </row>
    <row r="126" spans="1:6" x14ac:dyDescent="0.25">
      <c r="A126" s="49" t="s">
        <v>64</v>
      </c>
      <c r="B126" s="51" t="s">
        <v>52</v>
      </c>
      <c r="C126" s="47">
        <f>HLOOKUP(B126,'Tarifs CONTHEY'!$A$1:$I$2,2,0)</f>
        <v>6</v>
      </c>
      <c r="D126" s="48" t="s">
        <v>20</v>
      </c>
      <c r="E126" s="50">
        <f>VLOOKUP(D126,'Tarifs CONTHEY'!A:I,C126,0)</f>
        <v>27</v>
      </c>
      <c r="F126" s="50">
        <v>0</v>
      </c>
    </row>
    <row r="127" spans="1:6" x14ac:dyDescent="0.25">
      <c r="A127" s="49" t="s">
        <v>36</v>
      </c>
      <c r="B127" s="46" t="s">
        <v>51</v>
      </c>
      <c r="C127" s="47">
        <f>HLOOKUP(B127,'Tarifs CONTHEY'!$A$1:$I$2,2,0)</f>
        <v>5</v>
      </c>
      <c r="D127" s="48" t="s">
        <v>20</v>
      </c>
      <c r="E127" s="50">
        <f>VLOOKUP(D127,'Tarifs CONTHEY'!A:I,C127,0)</f>
        <v>20.3</v>
      </c>
      <c r="F127" s="50">
        <v>0</v>
      </c>
    </row>
    <row r="128" spans="1:6" x14ac:dyDescent="0.25">
      <c r="A128" s="49" t="s">
        <v>37</v>
      </c>
      <c r="B128" s="46" t="s">
        <v>51</v>
      </c>
      <c r="C128" s="47">
        <f>HLOOKUP(B128,'Tarifs CONTHEY'!$A$1:$I$2,2,0)</f>
        <v>5</v>
      </c>
      <c r="D128" s="48" t="s">
        <v>20</v>
      </c>
      <c r="E128" s="50">
        <f>VLOOKUP(D128,'Tarifs CONTHEY'!A:I,C128,0)</f>
        <v>20.3</v>
      </c>
      <c r="F128" s="50">
        <v>2</v>
      </c>
    </row>
    <row r="129" spans="1:6" x14ac:dyDescent="0.25">
      <c r="A129" s="49" t="s">
        <v>7</v>
      </c>
      <c r="C129" s="47"/>
      <c r="D129" s="48" t="s">
        <v>20</v>
      </c>
      <c r="E129" s="50"/>
      <c r="F129" s="50">
        <v>2</v>
      </c>
    </row>
    <row r="130" spans="1:6" ht="23.25" x14ac:dyDescent="0.25">
      <c r="A130" s="45"/>
      <c r="B130" s="8"/>
      <c r="C130" s="40"/>
      <c r="D130" s="44">
        <f>D114+1</f>
        <v>9</v>
      </c>
      <c r="E130" s="43"/>
    </row>
    <row r="131" spans="1:6" x14ac:dyDescent="0.25">
      <c r="A131" s="49" t="s">
        <v>29</v>
      </c>
      <c r="B131" s="46" t="s">
        <v>53</v>
      </c>
      <c r="C131" s="47">
        <f>HLOOKUP(B131,'Tarifs CONTHEY'!$A$1:$I$2,2,0)</f>
        <v>7</v>
      </c>
      <c r="D131" s="48" t="s">
        <v>21</v>
      </c>
      <c r="E131" s="50">
        <f>VLOOKUP(D131,'Tarifs CONTHEY'!A:I,C131,0)</f>
        <v>38</v>
      </c>
      <c r="F131" s="50">
        <v>10</v>
      </c>
    </row>
    <row r="132" spans="1:6" x14ac:dyDescent="0.25">
      <c r="A132" s="49" t="s">
        <v>30</v>
      </c>
      <c r="B132" s="46" t="s">
        <v>53</v>
      </c>
      <c r="C132" s="47">
        <f>HLOOKUP(B132,'Tarifs CONTHEY'!$A$1:$I$2,2,0)</f>
        <v>7</v>
      </c>
      <c r="D132" s="48" t="s">
        <v>21</v>
      </c>
      <c r="E132" s="50">
        <f>VLOOKUP(D132,'Tarifs CONTHEY'!A:I,C132,0)</f>
        <v>38</v>
      </c>
      <c r="F132" s="50">
        <v>8</v>
      </c>
    </row>
    <row r="133" spans="1:6" x14ac:dyDescent="0.25">
      <c r="A133" s="49" t="s">
        <v>60</v>
      </c>
      <c r="B133" s="46" t="s">
        <v>53</v>
      </c>
      <c r="C133" s="47">
        <f>HLOOKUP(B133,'Tarifs CONTHEY'!$A$1:$I$2,2,0)</f>
        <v>7</v>
      </c>
      <c r="D133" s="48" t="s">
        <v>21</v>
      </c>
      <c r="E133" s="50">
        <f>VLOOKUP(D133,'Tarifs CONTHEY'!A:I,C133,0)</f>
        <v>38</v>
      </c>
      <c r="F133" s="50">
        <v>2</v>
      </c>
    </row>
    <row r="134" spans="1:6" x14ac:dyDescent="0.25">
      <c r="A134" s="49" t="s">
        <v>61</v>
      </c>
      <c r="B134" s="46" t="s">
        <v>53</v>
      </c>
      <c r="C134" s="47">
        <f>HLOOKUP(B134,'Tarifs CONTHEY'!$A$1:$I$2,2,0)</f>
        <v>7</v>
      </c>
      <c r="D134" s="48" t="s">
        <v>21</v>
      </c>
      <c r="E134" s="50">
        <f>VLOOKUP(D134,'Tarifs CONTHEY'!A:I,C134,0)</f>
        <v>38</v>
      </c>
      <c r="F134" s="50">
        <v>0</v>
      </c>
    </row>
    <row r="135" spans="1:6" x14ac:dyDescent="0.25">
      <c r="A135" s="49" t="s">
        <v>31</v>
      </c>
      <c r="B135" s="51" t="s">
        <v>52</v>
      </c>
      <c r="C135" s="47">
        <f>HLOOKUP(B135,'Tarifs CONTHEY'!$A$1:$I$2,2,0)</f>
        <v>6</v>
      </c>
      <c r="D135" s="48" t="s">
        <v>21</v>
      </c>
      <c r="E135" s="50">
        <f>VLOOKUP(D135,'Tarifs CONTHEY'!A:I,C135,0)</f>
        <v>29.3</v>
      </c>
      <c r="F135" s="50">
        <v>8</v>
      </c>
    </row>
    <row r="136" spans="1:6" x14ac:dyDescent="0.25">
      <c r="A136" s="49" t="s">
        <v>62</v>
      </c>
      <c r="B136" s="51" t="s">
        <v>52</v>
      </c>
      <c r="C136" s="47">
        <f>HLOOKUP(B136,'Tarifs CONTHEY'!$A$1:$I$2,2,0)</f>
        <v>6</v>
      </c>
      <c r="D136" s="48" t="s">
        <v>21</v>
      </c>
      <c r="E136" s="50">
        <f>VLOOKUP(D136,'Tarifs CONTHEY'!A:I,C136,0)</f>
        <v>29.3</v>
      </c>
      <c r="F136" s="50">
        <v>0</v>
      </c>
    </row>
    <row r="137" spans="1:6" x14ac:dyDescent="0.25">
      <c r="A137" s="49" t="s">
        <v>32</v>
      </c>
      <c r="B137" s="46" t="s">
        <v>51</v>
      </c>
      <c r="C137" s="47">
        <f>HLOOKUP(B137,'Tarifs CONTHEY'!$A$1:$I$2,2,0)</f>
        <v>5</v>
      </c>
      <c r="D137" s="48" t="s">
        <v>21</v>
      </c>
      <c r="E137" s="50">
        <f>VLOOKUP(D137,'Tarifs CONTHEY'!A:I,C137,0)</f>
        <v>22.1</v>
      </c>
      <c r="F137" s="50">
        <v>8</v>
      </c>
    </row>
    <row r="138" spans="1:6" x14ac:dyDescent="0.25">
      <c r="A138" s="49" t="s">
        <v>33</v>
      </c>
      <c r="B138" s="46" t="s">
        <v>51</v>
      </c>
      <c r="C138" s="47">
        <f>HLOOKUP(B138,'Tarifs CONTHEY'!$A$1:$I$2,2,0)</f>
        <v>5</v>
      </c>
      <c r="D138" s="48" t="s">
        <v>21</v>
      </c>
      <c r="E138" s="50">
        <f>VLOOKUP(D138,'Tarifs CONTHEY'!A:I,C138,0)</f>
        <v>22.1</v>
      </c>
      <c r="F138" s="50">
        <v>0</v>
      </c>
    </row>
    <row r="139" spans="1:6" x14ac:dyDescent="0.25">
      <c r="A139" s="49" t="s">
        <v>34</v>
      </c>
      <c r="B139" s="51" t="s">
        <v>52</v>
      </c>
      <c r="C139" s="47">
        <f>HLOOKUP(B139,'Tarifs CONTHEY'!$A$1:$I$2,2,0)</f>
        <v>6</v>
      </c>
      <c r="D139" s="48" t="s">
        <v>21</v>
      </c>
      <c r="E139" s="50">
        <f>VLOOKUP(D139,'Tarifs CONTHEY'!A:I,C139,0)</f>
        <v>29.3</v>
      </c>
      <c r="F139" s="50">
        <v>10</v>
      </c>
    </row>
    <row r="140" spans="1:6" x14ac:dyDescent="0.25">
      <c r="A140" s="49" t="s">
        <v>35</v>
      </c>
      <c r="B140" s="51" t="s">
        <v>52</v>
      </c>
      <c r="C140" s="47">
        <f>HLOOKUP(B140,'Tarifs CONTHEY'!$A$1:$I$2,2,0)</f>
        <v>6</v>
      </c>
      <c r="D140" s="48" t="s">
        <v>21</v>
      </c>
      <c r="E140" s="50">
        <f>VLOOKUP(D140,'Tarifs CONTHEY'!A:I,C140,0)</f>
        <v>29.3</v>
      </c>
      <c r="F140" s="50">
        <v>8</v>
      </c>
    </row>
    <row r="141" spans="1:6" x14ac:dyDescent="0.25">
      <c r="A141" s="49" t="s">
        <v>63</v>
      </c>
      <c r="B141" s="51" t="s">
        <v>52</v>
      </c>
      <c r="C141" s="47">
        <f>HLOOKUP(B141,'Tarifs CONTHEY'!$A$1:$I$2,2,0)</f>
        <v>6</v>
      </c>
      <c r="D141" s="48" t="s">
        <v>21</v>
      </c>
      <c r="E141" s="50">
        <f>VLOOKUP(D141,'Tarifs CONTHEY'!A:I,C141,0)</f>
        <v>29.3</v>
      </c>
      <c r="F141" s="50">
        <v>2</v>
      </c>
    </row>
    <row r="142" spans="1:6" x14ac:dyDescent="0.25">
      <c r="A142" s="49" t="s">
        <v>64</v>
      </c>
      <c r="B142" s="51" t="s">
        <v>52</v>
      </c>
      <c r="C142" s="47">
        <f>HLOOKUP(B142,'Tarifs CONTHEY'!$A$1:$I$2,2,0)</f>
        <v>6</v>
      </c>
      <c r="D142" s="48" t="s">
        <v>21</v>
      </c>
      <c r="E142" s="50">
        <f>VLOOKUP(D142,'Tarifs CONTHEY'!A:I,C142,0)</f>
        <v>29.3</v>
      </c>
      <c r="F142" s="50">
        <v>0</v>
      </c>
    </row>
    <row r="143" spans="1:6" x14ac:dyDescent="0.25">
      <c r="A143" s="49" t="s">
        <v>36</v>
      </c>
      <c r="B143" s="46" t="s">
        <v>51</v>
      </c>
      <c r="C143" s="47">
        <f>HLOOKUP(B143,'Tarifs CONTHEY'!$A$1:$I$2,2,0)</f>
        <v>5</v>
      </c>
      <c r="D143" s="48" t="s">
        <v>21</v>
      </c>
      <c r="E143" s="50">
        <f>VLOOKUP(D143,'Tarifs CONTHEY'!A:I,C143,0)</f>
        <v>22.1</v>
      </c>
      <c r="F143" s="50">
        <v>0</v>
      </c>
    </row>
    <row r="144" spans="1:6" x14ac:dyDescent="0.25">
      <c r="A144" s="49" t="s">
        <v>37</v>
      </c>
      <c r="B144" s="46" t="s">
        <v>51</v>
      </c>
      <c r="C144" s="47">
        <f>HLOOKUP(B144,'Tarifs CONTHEY'!$A$1:$I$2,2,0)</f>
        <v>5</v>
      </c>
      <c r="D144" s="48" t="s">
        <v>21</v>
      </c>
      <c r="E144" s="50">
        <f>VLOOKUP(D144,'Tarifs CONTHEY'!A:I,C144,0)</f>
        <v>22.1</v>
      </c>
      <c r="F144" s="50">
        <v>2</v>
      </c>
    </row>
    <row r="145" spans="1:6" x14ac:dyDescent="0.25">
      <c r="A145" s="49" t="s">
        <v>7</v>
      </c>
      <c r="C145" s="47"/>
      <c r="D145" s="48" t="s">
        <v>21</v>
      </c>
      <c r="E145" s="50"/>
      <c r="F145" s="50">
        <v>2</v>
      </c>
    </row>
    <row r="146" spans="1:6" ht="23.25" x14ac:dyDescent="0.25">
      <c r="A146" s="45"/>
      <c r="B146" s="8"/>
      <c r="C146" s="40"/>
      <c r="D146" s="44">
        <f>D130+1</f>
        <v>10</v>
      </c>
      <c r="E146" s="43"/>
    </row>
    <row r="147" spans="1:6" x14ac:dyDescent="0.25">
      <c r="A147" s="49" t="s">
        <v>29</v>
      </c>
      <c r="B147" s="46" t="s">
        <v>53</v>
      </c>
      <c r="C147" s="47">
        <f>HLOOKUP(B147,'Tarifs CONTHEY'!$A$1:$I$2,2,0)</f>
        <v>7</v>
      </c>
      <c r="D147" s="48" t="s">
        <v>22</v>
      </c>
      <c r="E147" s="50">
        <f>VLOOKUP(D147,'Tarifs CONTHEY'!A:I,C147,0)</f>
        <v>41</v>
      </c>
      <c r="F147" s="50">
        <v>10</v>
      </c>
    </row>
    <row r="148" spans="1:6" x14ac:dyDescent="0.25">
      <c r="A148" s="49" t="s">
        <v>30</v>
      </c>
      <c r="B148" s="46" t="s">
        <v>53</v>
      </c>
      <c r="C148" s="47">
        <f>HLOOKUP(B148,'Tarifs CONTHEY'!$A$1:$I$2,2,0)</f>
        <v>7</v>
      </c>
      <c r="D148" s="48" t="s">
        <v>22</v>
      </c>
      <c r="E148" s="50">
        <f>VLOOKUP(D148,'Tarifs CONTHEY'!A:I,C148,0)</f>
        <v>41</v>
      </c>
      <c r="F148" s="50">
        <v>8</v>
      </c>
    </row>
    <row r="149" spans="1:6" x14ac:dyDescent="0.25">
      <c r="A149" s="49" t="s">
        <v>60</v>
      </c>
      <c r="B149" s="46" t="s">
        <v>53</v>
      </c>
      <c r="C149" s="47">
        <f>HLOOKUP(B149,'Tarifs CONTHEY'!$A$1:$I$2,2,0)</f>
        <v>7</v>
      </c>
      <c r="D149" s="48" t="s">
        <v>22</v>
      </c>
      <c r="E149" s="50">
        <f>VLOOKUP(D149,'Tarifs CONTHEY'!A:I,C149,0)</f>
        <v>41</v>
      </c>
      <c r="F149" s="50">
        <v>2</v>
      </c>
    </row>
    <row r="150" spans="1:6" x14ac:dyDescent="0.25">
      <c r="A150" s="49" t="s">
        <v>61</v>
      </c>
      <c r="B150" s="46" t="s">
        <v>53</v>
      </c>
      <c r="C150" s="47">
        <f>HLOOKUP(B150,'Tarifs CONTHEY'!$A$1:$I$2,2,0)</f>
        <v>7</v>
      </c>
      <c r="D150" s="48" t="s">
        <v>22</v>
      </c>
      <c r="E150" s="50">
        <f>VLOOKUP(D150,'Tarifs CONTHEY'!A:I,C150,0)</f>
        <v>41</v>
      </c>
      <c r="F150" s="50">
        <v>0</v>
      </c>
    </row>
    <row r="151" spans="1:6" x14ac:dyDescent="0.25">
      <c r="A151" s="49" t="s">
        <v>31</v>
      </c>
      <c r="B151" s="51" t="s">
        <v>52</v>
      </c>
      <c r="C151" s="47">
        <f>HLOOKUP(B151,'Tarifs CONTHEY'!$A$1:$I$2,2,0)</f>
        <v>6</v>
      </c>
      <c r="D151" s="48" t="s">
        <v>22</v>
      </c>
      <c r="E151" s="50">
        <f>VLOOKUP(D151,'Tarifs CONTHEY'!A:I,C151,0)</f>
        <v>31.6</v>
      </c>
      <c r="F151" s="50">
        <v>8</v>
      </c>
    </row>
    <row r="152" spans="1:6" x14ac:dyDescent="0.25">
      <c r="A152" s="49" t="s">
        <v>62</v>
      </c>
      <c r="B152" s="51" t="s">
        <v>52</v>
      </c>
      <c r="C152" s="47">
        <f>HLOOKUP(B152,'Tarifs CONTHEY'!$A$1:$I$2,2,0)</f>
        <v>6</v>
      </c>
      <c r="D152" s="48" t="s">
        <v>22</v>
      </c>
      <c r="E152" s="50">
        <f>VLOOKUP(D152,'Tarifs CONTHEY'!A:I,C152,0)</f>
        <v>31.6</v>
      </c>
      <c r="F152" s="50">
        <v>0</v>
      </c>
    </row>
    <row r="153" spans="1:6" x14ac:dyDescent="0.25">
      <c r="A153" s="49" t="s">
        <v>32</v>
      </c>
      <c r="B153" s="46" t="s">
        <v>51</v>
      </c>
      <c r="C153" s="47">
        <f>HLOOKUP(B153,'Tarifs CONTHEY'!$A$1:$I$2,2,0)</f>
        <v>5</v>
      </c>
      <c r="D153" s="48" t="s">
        <v>22</v>
      </c>
      <c r="E153" s="50">
        <f>VLOOKUP(D153,'Tarifs CONTHEY'!A:I,C153,0)</f>
        <v>23.8</v>
      </c>
      <c r="F153" s="50">
        <v>8</v>
      </c>
    </row>
    <row r="154" spans="1:6" x14ac:dyDescent="0.25">
      <c r="A154" s="49" t="s">
        <v>33</v>
      </c>
      <c r="B154" s="46" t="s">
        <v>51</v>
      </c>
      <c r="C154" s="47">
        <f>HLOOKUP(B154,'Tarifs CONTHEY'!$A$1:$I$2,2,0)</f>
        <v>5</v>
      </c>
      <c r="D154" s="48" t="s">
        <v>22</v>
      </c>
      <c r="E154" s="50">
        <f>VLOOKUP(D154,'Tarifs CONTHEY'!A:I,C154,0)</f>
        <v>23.8</v>
      </c>
      <c r="F154" s="50">
        <v>0</v>
      </c>
    </row>
    <row r="155" spans="1:6" x14ac:dyDescent="0.25">
      <c r="A155" s="49" t="s">
        <v>34</v>
      </c>
      <c r="B155" s="51" t="s">
        <v>52</v>
      </c>
      <c r="C155" s="47">
        <f>HLOOKUP(B155,'Tarifs CONTHEY'!$A$1:$I$2,2,0)</f>
        <v>6</v>
      </c>
      <c r="D155" s="48" t="s">
        <v>22</v>
      </c>
      <c r="E155" s="50">
        <f>VLOOKUP(D155,'Tarifs CONTHEY'!A:I,C155,0)</f>
        <v>31.6</v>
      </c>
      <c r="F155" s="50">
        <v>10</v>
      </c>
    </row>
    <row r="156" spans="1:6" x14ac:dyDescent="0.25">
      <c r="A156" s="49" t="s">
        <v>35</v>
      </c>
      <c r="B156" s="51" t="s">
        <v>52</v>
      </c>
      <c r="C156" s="47">
        <f>HLOOKUP(B156,'Tarifs CONTHEY'!$A$1:$I$2,2,0)</f>
        <v>6</v>
      </c>
      <c r="D156" s="48" t="s">
        <v>22</v>
      </c>
      <c r="E156" s="50">
        <f>VLOOKUP(D156,'Tarifs CONTHEY'!A:I,C156,0)</f>
        <v>31.6</v>
      </c>
      <c r="F156" s="50">
        <v>8</v>
      </c>
    </row>
    <row r="157" spans="1:6" x14ac:dyDescent="0.25">
      <c r="A157" s="49" t="s">
        <v>63</v>
      </c>
      <c r="B157" s="51" t="s">
        <v>52</v>
      </c>
      <c r="C157" s="47">
        <f>HLOOKUP(B157,'Tarifs CONTHEY'!$A$1:$I$2,2,0)</f>
        <v>6</v>
      </c>
      <c r="D157" s="48" t="s">
        <v>22</v>
      </c>
      <c r="E157" s="50">
        <f>VLOOKUP(D157,'Tarifs CONTHEY'!A:I,C157,0)</f>
        <v>31.6</v>
      </c>
      <c r="F157" s="50">
        <v>2</v>
      </c>
    </row>
    <row r="158" spans="1:6" x14ac:dyDescent="0.25">
      <c r="A158" s="49" t="s">
        <v>64</v>
      </c>
      <c r="B158" s="51" t="s">
        <v>52</v>
      </c>
      <c r="C158" s="47">
        <f>HLOOKUP(B158,'Tarifs CONTHEY'!$A$1:$I$2,2,0)</f>
        <v>6</v>
      </c>
      <c r="D158" s="48" t="s">
        <v>22</v>
      </c>
      <c r="E158" s="50">
        <f>VLOOKUP(D158,'Tarifs CONTHEY'!A:I,C158,0)</f>
        <v>31.6</v>
      </c>
      <c r="F158" s="50">
        <v>0</v>
      </c>
    </row>
    <row r="159" spans="1:6" x14ac:dyDescent="0.25">
      <c r="A159" s="49" t="s">
        <v>36</v>
      </c>
      <c r="B159" s="46" t="s">
        <v>51</v>
      </c>
      <c r="C159" s="47">
        <f>HLOOKUP(B159,'Tarifs CONTHEY'!$A$1:$I$2,2,0)</f>
        <v>5</v>
      </c>
      <c r="D159" s="48" t="s">
        <v>22</v>
      </c>
      <c r="E159" s="50">
        <f>VLOOKUP(D159,'Tarifs CONTHEY'!A:I,C159,0)</f>
        <v>23.8</v>
      </c>
      <c r="F159" s="50">
        <v>0</v>
      </c>
    </row>
    <row r="160" spans="1:6" x14ac:dyDescent="0.25">
      <c r="A160" s="49" t="s">
        <v>37</v>
      </c>
      <c r="B160" s="46" t="s">
        <v>51</v>
      </c>
      <c r="C160" s="47">
        <f>HLOOKUP(B160,'Tarifs CONTHEY'!$A$1:$I$2,2,0)</f>
        <v>5</v>
      </c>
      <c r="D160" s="48" t="s">
        <v>22</v>
      </c>
      <c r="E160" s="50">
        <f>VLOOKUP(D160,'Tarifs CONTHEY'!A:I,C160,0)</f>
        <v>23.8</v>
      </c>
      <c r="F160" s="50">
        <v>2</v>
      </c>
    </row>
    <row r="161" spans="1:6" x14ac:dyDescent="0.25">
      <c r="A161" s="49" t="s">
        <v>7</v>
      </c>
      <c r="C161" s="47"/>
      <c r="D161" s="48" t="s">
        <v>22</v>
      </c>
      <c r="E161" s="50"/>
      <c r="F161" s="50">
        <v>2</v>
      </c>
    </row>
    <row r="162" spans="1:6" ht="23.25" x14ac:dyDescent="0.25">
      <c r="A162" s="45"/>
      <c r="B162" s="8"/>
      <c r="C162" s="40"/>
      <c r="D162" s="44">
        <f>D146+1</f>
        <v>11</v>
      </c>
      <c r="E162" s="43"/>
    </row>
    <row r="163" spans="1:6" x14ac:dyDescent="0.25">
      <c r="A163" s="49" t="s">
        <v>29</v>
      </c>
      <c r="B163" s="46" t="s">
        <v>53</v>
      </c>
      <c r="C163" s="47">
        <f>HLOOKUP(B163,'Tarifs CONTHEY'!$A$1:$I$2,2,0)</f>
        <v>7</v>
      </c>
      <c r="D163" s="48" t="s">
        <v>23</v>
      </c>
      <c r="E163" s="50">
        <f>VLOOKUP(D163,'Tarifs CONTHEY'!A:I,C163,0)</f>
        <v>44</v>
      </c>
      <c r="F163" s="50">
        <v>10</v>
      </c>
    </row>
    <row r="164" spans="1:6" x14ac:dyDescent="0.25">
      <c r="A164" s="49" t="s">
        <v>30</v>
      </c>
      <c r="B164" s="46" t="s">
        <v>53</v>
      </c>
      <c r="C164" s="47">
        <f>HLOOKUP(B164,'Tarifs CONTHEY'!$A$1:$I$2,2,0)</f>
        <v>7</v>
      </c>
      <c r="D164" s="48" t="s">
        <v>23</v>
      </c>
      <c r="E164" s="50">
        <f>VLOOKUP(D164,'Tarifs CONTHEY'!A:I,C164,0)</f>
        <v>44</v>
      </c>
      <c r="F164" s="50">
        <v>8</v>
      </c>
    </row>
    <row r="165" spans="1:6" x14ac:dyDescent="0.25">
      <c r="A165" s="49" t="s">
        <v>60</v>
      </c>
      <c r="B165" s="46" t="s">
        <v>53</v>
      </c>
      <c r="C165" s="47">
        <f>HLOOKUP(B165,'Tarifs CONTHEY'!$A$1:$I$2,2,0)</f>
        <v>7</v>
      </c>
      <c r="D165" s="48" t="s">
        <v>23</v>
      </c>
      <c r="E165" s="50">
        <f>VLOOKUP(D165,'Tarifs CONTHEY'!A:I,C165,0)</f>
        <v>44</v>
      </c>
      <c r="F165" s="50">
        <v>2</v>
      </c>
    </row>
    <row r="166" spans="1:6" x14ac:dyDescent="0.25">
      <c r="A166" s="49" t="s">
        <v>61</v>
      </c>
      <c r="B166" s="46" t="s">
        <v>53</v>
      </c>
      <c r="C166" s="47">
        <f>HLOOKUP(B166,'Tarifs CONTHEY'!$A$1:$I$2,2,0)</f>
        <v>7</v>
      </c>
      <c r="D166" s="48" t="s">
        <v>23</v>
      </c>
      <c r="E166" s="50">
        <f>VLOOKUP(D166,'Tarifs CONTHEY'!A:I,C166,0)</f>
        <v>44</v>
      </c>
      <c r="F166" s="50">
        <v>0</v>
      </c>
    </row>
    <row r="167" spans="1:6" x14ac:dyDescent="0.25">
      <c r="A167" s="49" t="s">
        <v>31</v>
      </c>
      <c r="B167" s="51" t="s">
        <v>52</v>
      </c>
      <c r="C167" s="47">
        <f>HLOOKUP(B167,'Tarifs CONTHEY'!$A$1:$I$2,2,0)</f>
        <v>6</v>
      </c>
      <c r="D167" s="48" t="s">
        <v>23</v>
      </c>
      <c r="E167" s="50">
        <f>VLOOKUP(D167,'Tarifs CONTHEY'!A:I,C167,0)</f>
        <v>33.9</v>
      </c>
      <c r="F167" s="50">
        <v>8</v>
      </c>
    </row>
    <row r="168" spans="1:6" x14ac:dyDescent="0.25">
      <c r="A168" s="49" t="s">
        <v>62</v>
      </c>
      <c r="B168" s="51" t="s">
        <v>52</v>
      </c>
      <c r="C168" s="47">
        <f>HLOOKUP(B168,'Tarifs CONTHEY'!$A$1:$I$2,2,0)</f>
        <v>6</v>
      </c>
      <c r="D168" s="48" t="s">
        <v>23</v>
      </c>
      <c r="E168" s="50">
        <f>VLOOKUP(D168,'Tarifs CONTHEY'!A:I,C168,0)</f>
        <v>33.9</v>
      </c>
      <c r="F168" s="50">
        <v>0</v>
      </c>
    </row>
    <row r="169" spans="1:6" x14ac:dyDescent="0.25">
      <c r="A169" s="49" t="s">
        <v>32</v>
      </c>
      <c r="B169" s="46" t="s">
        <v>51</v>
      </c>
      <c r="C169" s="47">
        <f>HLOOKUP(B169,'Tarifs CONTHEY'!$A$1:$I$2,2,0)</f>
        <v>5</v>
      </c>
      <c r="D169" s="48" t="s">
        <v>23</v>
      </c>
      <c r="E169" s="50">
        <f>VLOOKUP(D169,'Tarifs CONTHEY'!A:I,C169,0)</f>
        <v>25.6</v>
      </c>
      <c r="F169" s="50">
        <v>8</v>
      </c>
    </row>
    <row r="170" spans="1:6" x14ac:dyDescent="0.25">
      <c r="A170" s="49" t="s">
        <v>33</v>
      </c>
      <c r="B170" s="46" t="s">
        <v>51</v>
      </c>
      <c r="C170" s="47">
        <f>HLOOKUP(B170,'Tarifs CONTHEY'!$A$1:$I$2,2,0)</f>
        <v>5</v>
      </c>
      <c r="D170" s="48" t="s">
        <v>23</v>
      </c>
      <c r="E170" s="50">
        <f>VLOOKUP(D170,'Tarifs CONTHEY'!A:I,C170,0)</f>
        <v>25.6</v>
      </c>
      <c r="F170" s="50">
        <v>0</v>
      </c>
    </row>
    <row r="171" spans="1:6" x14ac:dyDescent="0.25">
      <c r="A171" s="49" t="s">
        <v>34</v>
      </c>
      <c r="B171" s="51" t="s">
        <v>52</v>
      </c>
      <c r="C171" s="47">
        <f>HLOOKUP(B171,'Tarifs CONTHEY'!$A$1:$I$2,2,0)</f>
        <v>6</v>
      </c>
      <c r="D171" s="48" t="s">
        <v>23</v>
      </c>
      <c r="E171" s="50">
        <f>VLOOKUP(D171,'Tarifs CONTHEY'!A:I,C171,0)</f>
        <v>33.9</v>
      </c>
      <c r="F171" s="50">
        <v>10</v>
      </c>
    </row>
    <row r="172" spans="1:6" x14ac:dyDescent="0.25">
      <c r="A172" s="49" t="s">
        <v>35</v>
      </c>
      <c r="B172" s="51" t="s">
        <v>52</v>
      </c>
      <c r="C172" s="47">
        <f>HLOOKUP(B172,'Tarifs CONTHEY'!$A$1:$I$2,2,0)</f>
        <v>6</v>
      </c>
      <c r="D172" s="48" t="s">
        <v>23</v>
      </c>
      <c r="E172" s="50">
        <f>VLOOKUP(D172,'Tarifs CONTHEY'!A:I,C172,0)</f>
        <v>33.9</v>
      </c>
      <c r="F172" s="50">
        <v>8</v>
      </c>
    </row>
    <row r="173" spans="1:6" x14ac:dyDescent="0.25">
      <c r="A173" s="49" t="s">
        <v>63</v>
      </c>
      <c r="B173" s="51" t="s">
        <v>52</v>
      </c>
      <c r="C173" s="47">
        <f>HLOOKUP(B173,'Tarifs CONTHEY'!$A$1:$I$2,2,0)</f>
        <v>6</v>
      </c>
      <c r="D173" s="48" t="s">
        <v>23</v>
      </c>
      <c r="E173" s="50">
        <f>VLOOKUP(D173,'Tarifs CONTHEY'!A:I,C173,0)</f>
        <v>33.9</v>
      </c>
      <c r="F173" s="50">
        <v>2</v>
      </c>
    </row>
    <row r="174" spans="1:6" x14ac:dyDescent="0.25">
      <c r="A174" s="49" t="s">
        <v>64</v>
      </c>
      <c r="B174" s="51" t="s">
        <v>52</v>
      </c>
      <c r="C174" s="47">
        <f>HLOOKUP(B174,'Tarifs CONTHEY'!$A$1:$I$2,2,0)</f>
        <v>6</v>
      </c>
      <c r="D174" s="48" t="s">
        <v>23</v>
      </c>
      <c r="E174" s="50">
        <f>VLOOKUP(D174,'Tarifs CONTHEY'!A:I,C174,0)</f>
        <v>33.9</v>
      </c>
      <c r="F174" s="50">
        <v>0</v>
      </c>
    </row>
    <row r="175" spans="1:6" x14ac:dyDescent="0.25">
      <c r="A175" s="49" t="s">
        <v>36</v>
      </c>
      <c r="B175" s="46" t="s">
        <v>51</v>
      </c>
      <c r="C175" s="47">
        <f>HLOOKUP(B175,'Tarifs CONTHEY'!$A$1:$I$2,2,0)</f>
        <v>5</v>
      </c>
      <c r="D175" s="48" t="s">
        <v>23</v>
      </c>
      <c r="E175" s="50">
        <f>VLOOKUP(D175,'Tarifs CONTHEY'!A:I,C175,0)</f>
        <v>25.6</v>
      </c>
      <c r="F175" s="50">
        <v>0</v>
      </c>
    </row>
    <row r="176" spans="1:6" x14ac:dyDescent="0.25">
      <c r="A176" s="49" t="s">
        <v>37</v>
      </c>
      <c r="B176" s="46" t="s">
        <v>51</v>
      </c>
      <c r="C176" s="47">
        <f>HLOOKUP(B176,'Tarifs CONTHEY'!$A$1:$I$2,2,0)</f>
        <v>5</v>
      </c>
      <c r="D176" s="48" t="s">
        <v>23</v>
      </c>
      <c r="E176" s="50">
        <f>VLOOKUP(D176,'Tarifs CONTHEY'!A:I,C176,0)</f>
        <v>25.6</v>
      </c>
      <c r="F176" s="50">
        <v>2</v>
      </c>
    </row>
    <row r="177" spans="1:6" x14ac:dyDescent="0.25">
      <c r="A177" s="49" t="s">
        <v>7</v>
      </c>
      <c r="C177" s="47"/>
      <c r="D177" s="48" t="s">
        <v>23</v>
      </c>
      <c r="E177" s="50"/>
      <c r="F177" s="50">
        <v>2</v>
      </c>
    </row>
    <row r="178" spans="1:6" ht="23.25" x14ac:dyDescent="0.25">
      <c r="A178" s="45"/>
      <c r="B178" s="8"/>
      <c r="C178" s="40"/>
      <c r="D178" s="44">
        <f>D162+1</f>
        <v>12</v>
      </c>
      <c r="E178" s="43"/>
    </row>
    <row r="179" spans="1:6" x14ac:dyDescent="0.25">
      <c r="A179" s="49" t="s">
        <v>29</v>
      </c>
      <c r="B179" s="46" t="s">
        <v>53</v>
      </c>
      <c r="C179" s="47">
        <f>HLOOKUP(B179,'Tarifs CONTHEY'!$A$1:$I$2,2,0)</f>
        <v>7</v>
      </c>
      <c r="D179" s="48" t="s">
        <v>24</v>
      </c>
      <c r="E179" s="50">
        <f>VLOOKUP(D179,'Tarifs CONTHEY'!A:I,C179,0)</f>
        <v>47</v>
      </c>
      <c r="F179" s="50">
        <v>10</v>
      </c>
    </row>
    <row r="180" spans="1:6" x14ac:dyDescent="0.25">
      <c r="A180" s="49" t="s">
        <v>30</v>
      </c>
      <c r="B180" s="46" t="s">
        <v>53</v>
      </c>
      <c r="C180" s="47">
        <f>HLOOKUP(B180,'Tarifs CONTHEY'!$A$1:$I$2,2,0)</f>
        <v>7</v>
      </c>
      <c r="D180" s="48" t="s">
        <v>24</v>
      </c>
      <c r="E180" s="50">
        <f>VLOOKUP(D180,'Tarifs CONTHEY'!A:I,C180,0)</f>
        <v>47</v>
      </c>
      <c r="F180" s="50">
        <v>8</v>
      </c>
    </row>
    <row r="181" spans="1:6" x14ac:dyDescent="0.25">
      <c r="A181" s="49" t="s">
        <v>60</v>
      </c>
      <c r="B181" s="46" t="s">
        <v>53</v>
      </c>
      <c r="C181" s="47">
        <f>HLOOKUP(B181,'Tarifs CONTHEY'!$A$1:$I$2,2,0)</f>
        <v>7</v>
      </c>
      <c r="D181" s="48" t="s">
        <v>24</v>
      </c>
      <c r="E181" s="50">
        <f>VLOOKUP(D181,'Tarifs CONTHEY'!A:I,C181,0)</f>
        <v>47</v>
      </c>
      <c r="F181" s="50">
        <v>2</v>
      </c>
    </row>
    <row r="182" spans="1:6" x14ac:dyDescent="0.25">
      <c r="A182" s="49" t="s">
        <v>61</v>
      </c>
      <c r="B182" s="46" t="s">
        <v>53</v>
      </c>
      <c r="C182" s="47">
        <f>HLOOKUP(B182,'Tarifs CONTHEY'!$A$1:$I$2,2,0)</f>
        <v>7</v>
      </c>
      <c r="D182" s="48" t="s">
        <v>24</v>
      </c>
      <c r="E182" s="50">
        <f>VLOOKUP(D182,'Tarifs CONTHEY'!A:I,C182,0)</f>
        <v>47</v>
      </c>
      <c r="F182" s="50">
        <v>0</v>
      </c>
    </row>
    <row r="183" spans="1:6" x14ac:dyDescent="0.25">
      <c r="A183" s="49" t="s">
        <v>31</v>
      </c>
      <c r="B183" s="51" t="s">
        <v>52</v>
      </c>
      <c r="C183" s="47">
        <f>HLOOKUP(B183,'Tarifs CONTHEY'!$A$1:$I$2,2,0)</f>
        <v>6</v>
      </c>
      <c r="D183" s="48" t="s">
        <v>24</v>
      </c>
      <c r="E183" s="50">
        <f>VLOOKUP(D183,'Tarifs CONTHEY'!A:I,C183,0)</f>
        <v>36.200000000000003</v>
      </c>
      <c r="F183" s="50">
        <v>8</v>
      </c>
    </row>
    <row r="184" spans="1:6" x14ac:dyDescent="0.25">
      <c r="A184" s="49" t="s">
        <v>62</v>
      </c>
      <c r="B184" s="51" t="s">
        <v>52</v>
      </c>
      <c r="C184" s="47">
        <f>HLOOKUP(B184,'Tarifs CONTHEY'!$A$1:$I$2,2,0)</f>
        <v>6</v>
      </c>
      <c r="D184" s="48" t="s">
        <v>24</v>
      </c>
      <c r="E184" s="50">
        <f>VLOOKUP(D184,'Tarifs CONTHEY'!A:I,C184,0)</f>
        <v>36.200000000000003</v>
      </c>
      <c r="F184" s="50">
        <v>0</v>
      </c>
    </row>
    <row r="185" spans="1:6" x14ac:dyDescent="0.25">
      <c r="A185" s="49" t="s">
        <v>32</v>
      </c>
      <c r="B185" s="46" t="s">
        <v>51</v>
      </c>
      <c r="C185" s="47">
        <f>HLOOKUP(B185,'Tarifs CONTHEY'!$A$1:$I$2,2,0)</f>
        <v>5</v>
      </c>
      <c r="D185" s="48" t="s">
        <v>24</v>
      </c>
      <c r="E185" s="50">
        <f>VLOOKUP(D185,'Tarifs CONTHEY'!A:I,C185,0)</f>
        <v>27.3</v>
      </c>
      <c r="F185" s="50">
        <v>8</v>
      </c>
    </row>
    <row r="186" spans="1:6" x14ac:dyDescent="0.25">
      <c r="A186" s="49" t="s">
        <v>33</v>
      </c>
      <c r="B186" s="46" t="s">
        <v>51</v>
      </c>
      <c r="C186" s="47">
        <f>HLOOKUP(B186,'Tarifs CONTHEY'!$A$1:$I$2,2,0)</f>
        <v>5</v>
      </c>
      <c r="D186" s="48" t="s">
        <v>24</v>
      </c>
      <c r="E186" s="50">
        <f>VLOOKUP(D186,'Tarifs CONTHEY'!A:I,C186,0)</f>
        <v>27.3</v>
      </c>
      <c r="F186" s="50">
        <v>0</v>
      </c>
    </row>
    <row r="187" spans="1:6" x14ac:dyDescent="0.25">
      <c r="A187" s="49" t="s">
        <v>34</v>
      </c>
      <c r="B187" s="51" t="s">
        <v>52</v>
      </c>
      <c r="C187" s="47">
        <f>HLOOKUP(B187,'Tarifs CONTHEY'!$A$1:$I$2,2,0)</f>
        <v>6</v>
      </c>
      <c r="D187" s="48" t="s">
        <v>24</v>
      </c>
      <c r="E187" s="50">
        <f>VLOOKUP(D187,'Tarifs CONTHEY'!A:I,C187,0)</f>
        <v>36.200000000000003</v>
      </c>
      <c r="F187" s="50">
        <v>10</v>
      </c>
    </row>
    <row r="188" spans="1:6" x14ac:dyDescent="0.25">
      <c r="A188" s="49" t="s">
        <v>35</v>
      </c>
      <c r="B188" s="51" t="s">
        <v>52</v>
      </c>
      <c r="C188" s="47">
        <f>HLOOKUP(B188,'Tarifs CONTHEY'!$A$1:$I$2,2,0)</f>
        <v>6</v>
      </c>
      <c r="D188" s="48" t="s">
        <v>24</v>
      </c>
      <c r="E188" s="50">
        <f>VLOOKUP(D188,'Tarifs CONTHEY'!A:I,C188,0)</f>
        <v>36.200000000000003</v>
      </c>
      <c r="F188" s="50">
        <v>8</v>
      </c>
    </row>
    <row r="189" spans="1:6" x14ac:dyDescent="0.25">
      <c r="A189" s="49" t="s">
        <v>63</v>
      </c>
      <c r="B189" s="51" t="s">
        <v>52</v>
      </c>
      <c r="C189" s="47">
        <f>HLOOKUP(B189,'Tarifs CONTHEY'!$A$1:$I$2,2,0)</f>
        <v>6</v>
      </c>
      <c r="D189" s="48" t="s">
        <v>24</v>
      </c>
      <c r="E189" s="50">
        <f>VLOOKUP(D189,'Tarifs CONTHEY'!A:I,C189,0)</f>
        <v>36.200000000000003</v>
      </c>
      <c r="F189" s="50">
        <v>2</v>
      </c>
    </row>
    <row r="190" spans="1:6" x14ac:dyDescent="0.25">
      <c r="A190" s="49" t="s">
        <v>64</v>
      </c>
      <c r="B190" s="51" t="s">
        <v>52</v>
      </c>
      <c r="C190" s="47">
        <f>HLOOKUP(B190,'Tarifs CONTHEY'!$A$1:$I$2,2,0)</f>
        <v>6</v>
      </c>
      <c r="D190" s="48" t="s">
        <v>24</v>
      </c>
      <c r="E190" s="50">
        <f>VLOOKUP(D190,'Tarifs CONTHEY'!A:I,C190,0)</f>
        <v>36.200000000000003</v>
      </c>
      <c r="F190" s="50">
        <v>0</v>
      </c>
    </row>
    <row r="191" spans="1:6" x14ac:dyDescent="0.25">
      <c r="A191" s="49" t="s">
        <v>36</v>
      </c>
      <c r="B191" s="46" t="s">
        <v>51</v>
      </c>
      <c r="C191" s="47">
        <f>HLOOKUP(B191,'Tarifs CONTHEY'!$A$1:$I$2,2,0)</f>
        <v>5</v>
      </c>
      <c r="D191" s="48" t="s">
        <v>24</v>
      </c>
      <c r="E191" s="50">
        <f>VLOOKUP(D191,'Tarifs CONTHEY'!A:I,C191,0)</f>
        <v>27.3</v>
      </c>
      <c r="F191" s="50">
        <v>0</v>
      </c>
    </row>
    <row r="192" spans="1:6" x14ac:dyDescent="0.25">
      <c r="A192" s="49" t="s">
        <v>37</v>
      </c>
      <c r="B192" s="46" t="s">
        <v>51</v>
      </c>
      <c r="C192" s="47">
        <f>HLOOKUP(B192,'Tarifs CONTHEY'!$A$1:$I$2,2,0)</f>
        <v>5</v>
      </c>
      <c r="D192" s="48" t="s">
        <v>24</v>
      </c>
      <c r="E192" s="50">
        <f>VLOOKUP(D192,'Tarifs CONTHEY'!A:I,C192,0)</f>
        <v>27.3</v>
      </c>
      <c r="F192" s="50">
        <v>2</v>
      </c>
    </row>
    <row r="193" spans="1:6" x14ac:dyDescent="0.25">
      <c r="A193" s="49" t="s">
        <v>7</v>
      </c>
      <c r="C193" s="47"/>
      <c r="D193" s="48" t="s">
        <v>24</v>
      </c>
      <c r="E193" s="50"/>
      <c r="F193" s="50">
        <v>2</v>
      </c>
    </row>
    <row r="194" spans="1:6" ht="23.25" x14ac:dyDescent="0.25">
      <c r="A194" s="45"/>
      <c r="B194" s="8"/>
      <c r="C194" s="40"/>
      <c r="D194" s="44">
        <f>D178+1</f>
        <v>13</v>
      </c>
      <c r="E194" s="43"/>
    </row>
    <row r="195" spans="1:6" x14ac:dyDescent="0.25">
      <c r="A195" s="49" t="s">
        <v>29</v>
      </c>
      <c r="B195" s="46" t="s">
        <v>53</v>
      </c>
      <c r="C195" s="47">
        <f>HLOOKUP(B195,'Tarifs CONTHEY'!$A$1:$I$2,2,0)</f>
        <v>7</v>
      </c>
      <c r="D195" s="48" t="s">
        <v>25</v>
      </c>
      <c r="E195" s="50">
        <f>VLOOKUP(D195,'Tarifs CONTHEY'!A:I,C195,0)</f>
        <v>50</v>
      </c>
      <c r="F195" s="50">
        <v>10</v>
      </c>
    </row>
    <row r="196" spans="1:6" x14ac:dyDescent="0.25">
      <c r="A196" s="49" t="s">
        <v>30</v>
      </c>
      <c r="B196" s="46" t="s">
        <v>53</v>
      </c>
      <c r="C196" s="47">
        <f>HLOOKUP(B196,'Tarifs CONTHEY'!$A$1:$I$2,2,0)</f>
        <v>7</v>
      </c>
      <c r="D196" s="48" t="s">
        <v>25</v>
      </c>
      <c r="E196" s="50">
        <f>VLOOKUP(D196,'Tarifs CONTHEY'!A:I,C196,0)</f>
        <v>50</v>
      </c>
      <c r="F196" s="50">
        <v>8</v>
      </c>
    </row>
    <row r="197" spans="1:6" x14ac:dyDescent="0.25">
      <c r="A197" s="49" t="s">
        <v>60</v>
      </c>
      <c r="B197" s="46" t="s">
        <v>53</v>
      </c>
      <c r="C197" s="47">
        <f>HLOOKUP(B197,'Tarifs CONTHEY'!$A$1:$I$2,2,0)</f>
        <v>7</v>
      </c>
      <c r="D197" s="48" t="s">
        <v>25</v>
      </c>
      <c r="E197" s="50">
        <f>VLOOKUP(D197,'Tarifs CONTHEY'!A:I,C197,0)</f>
        <v>50</v>
      </c>
      <c r="F197" s="50">
        <v>2</v>
      </c>
    </row>
    <row r="198" spans="1:6" x14ac:dyDescent="0.25">
      <c r="A198" s="49" t="s">
        <v>61</v>
      </c>
      <c r="B198" s="46" t="s">
        <v>53</v>
      </c>
      <c r="C198" s="47">
        <f>HLOOKUP(B198,'Tarifs CONTHEY'!$A$1:$I$2,2,0)</f>
        <v>7</v>
      </c>
      <c r="D198" s="48" t="s">
        <v>25</v>
      </c>
      <c r="E198" s="50">
        <f>VLOOKUP(D198,'Tarifs CONTHEY'!A:I,C198,0)</f>
        <v>50</v>
      </c>
      <c r="F198" s="50">
        <v>0</v>
      </c>
    </row>
    <row r="199" spans="1:6" x14ac:dyDescent="0.25">
      <c r="A199" s="49" t="s">
        <v>31</v>
      </c>
      <c r="B199" s="51" t="s">
        <v>52</v>
      </c>
      <c r="C199" s="47">
        <f>HLOOKUP(B199,'Tarifs CONTHEY'!$A$1:$I$2,2,0)</f>
        <v>6</v>
      </c>
      <c r="D199" s="48" t="s">
        <v>25</v>
      </c>
      <c r="E199" s="50">
        <f>VLOOKUP(D199,'Tarifs CONTHEY'!A:I,C199,0)</f>
        <v>38.5</v>
      </c>
      <c r="F199" s="50">
        <v>8</v>
      </c>
    </row>
    <row r="200" spans="1:6" x14ac:dyDescent="0.25">
      <c r="A200" s="49" t="s">
        <v>62</v>
      </c>
      <c r="B200" s="51" t="s">
        <v>52</v>
      </c>
      <c r="C200" s="47">
        <f>HLOOKUP(B200,'Tarifs CONTHEY'!$A$1:$I$2,2,0)</f>
        <v>6</v>
      </c>
      <c r="D200" s="48" t="s">
        <v>25</v>
      </c>
      <c r="E200" s="50">
        <f>VLOOKUP(D200,'Tarifs CONTHEY'!A:I,C200,0)</f>
        <v>38.5</v>
      </c>
      <c r="F200" s="50">
        <v>0</v>
      </c>
    </row>
    <row r="201" spans="1:6" x14ac:dyDescent="0.25">
      <c r="A201" s="49" t="s">
        <v>32</v>
      </c>
      <c r="B201" s="46" t="s">
        <v>51</v>
      </c>
      <c r="C201" s="47">
        <f>HLOOKUP(B201,'Tarifs CONTHEY'!$A$1:$I$2,2,0)</f>
        <v>5</v>
      </c>
      <c r="D201" s="48" t="s">
        <v>25</v>
      </c>
      <c r="E201" s="50">
        <f>VLOOKUP(D201,'Tarifs CONTHEY'!A:I,C201,0)</f>
        <v>29</v>
      </c>
      <c r="F201" s="50">
        <v>8</v>
      </c>
    </row>
    <row r="202" spans="1:6" x14ac:dyDescent="0.25">
      <c r="A202" s="49" t="s">
        <v>33</v>
      </c>
      <c r="B202" s="46" t="s">
        <v>51</v>
      </c>
      <c r="C202" s="47">
        <f>HLOOKUP(B202,'Tarifs CONTHEY'!$A$1:$I$2,2,0)</f>
        <v>5</v>
      </c>
      <c r="D202" s="48" t="s">
        <v>25</v>
      </c>
      <c r="E202" s="50">
        <f>VLOOKUP(D202,'Tarifs CONTHEY'!A:I,C202,0)</f>
        <v>29</v>
      </c>
      <c r="F202" s="50">
        <v>0</v>
      </c>
    </row>
    <row r="203" spans="1:6" x14ac:dyDescent="0.25">
      <c r="A203" s="49" t="s">
        <v>34</v>
      </c>
      <c r="B203" s="51" t="s">
        <v>52</v>
      </c>
      <c r="C203" s="47">
        <f>HLOOKUP(B203,'Tarifs CONTHEY'!$A$1:$I$2,2,0)</f>
        <v>6</v>
      </c>
      <c r="D203" s="48" t="s">
        <v>25</v>
      </c>
      <c r="E203" s="50">
        <f>VLOOKUP(D203,'Tarifs CONTHEY'!A:I,C203,0)</f>
        <v>38.5</v>
      </c>
      <c r="F203" s="50">
        <v>10</v>
      </c>
    </row>
    <row r="204" spans="1:6" x14ac:dyDescent="0.25">
      <c r="A204" s="49" t="s">
        <v>35</v>
      </c>
      <c r="B204" s="51" t="s">
        <v>52</v>
      </c>
      <c r="C204" s="47">
        <f>HLOOKUP(B204,'Tarifs CONTHEY'!$A$1:$I$2,2,0)</f>
        <v>6</v>
      </c>
      <c r="D204" s="48" t="s">
        <v>25</v>
      </c>
      <c r="E204" s="50">
        <f>VLOOKUP(D204,'Tarifs CONTHEY'!A:I,C204,0)</f>
        <v>38.5</v>
      </c>
      <c r="F204" s="50">
        <v>8</v>
      </c>
    </row>
    <row r="205" spans="1:6" x14ac:dyDescent="0.25">
      <c r="A205" s="49" t="s">
        <v>63</v>
      </c>
      <c r="B205" s="51" t="s">
        <v>52</v>
      </c>
      <c r="C205" s="47">
        <f>HLOOKUP(B205,'Tarifs CONTHEY'!$A$1:$I$2,2,0)</f>
        <v>6</v>
      </c>
      <c r="D205" s="48" t="s">
        <v>25</v>
      </c>
      <c r="E205" s="50">
        <f>VLOOKUP(D205,'Tarifs CONTHEY'!A:I,C205,0)</f>
        <v>38.5</v>
      </c>
      <c r="F205" s="50">
        <v>2</v>
      </c>
    </row>
    <row r="206" spans="1:6" x14ac:dyDescent="0.25">
      <c r="A206" s="49" t="s">
        <v>64</v>
      </c>
      <c r="B206" s="51" t="s">
        <v>52</v>
      </c>
      <c r="C206" s="47">
        <f>HLOOKUP(B206,'Tarifs CONTHEY'!$A$1:$I$2,2,0)</f>
        <v>6</v>
      </c>
      <c r="D206" s="48" t="s">
        <v>25</v>
      </c>
      <c r="E206" s="50">
        <f>VLOOKUP(D206,'Tarifs CONTHEY'!A:I,C206,0)</f>
        <v>38.5</v>
      </c>
      <c r="F206" s="50">
        <v>0</v>
      </c>
    </row>
    <row r="207" spans="1:6" x14ac:dyDescent="0.25">
      <c r="A207" s="49" t="s">
        <v>36</v>
      </c>
      <c r="B207" s="46" t="s">
        <v>51</v>
      </c>
      <c r="C207" s="47">
        <f>HLOOKUP(B207,'Tarifs CONTHEY'!$A$1:$I$2,2,0)</f>
        <v>5</v>
      </c>
      <c r="D207" s="48" t="s">
        <v>25</v>
      </c>
      <c r="E207" s="50">
        <f>VLOOKUP(D207,'Tarifs CONTHEY'!A:I,C207,0)</f>
        <v>29</v>
      </c>
      <c r="F207" s="50">
        <v>0</v>
      </c>
    </row>
    <row r="208" spans="1:6" x14ac:dyDescent="0.25">
      <c r="A208" s="49" t="s">
        <v>37</v>
      </c>
      <c r="B208" s="46" t="s">
        <v>51</v>
      </c>
      <c r="C208" s="47">
        <f>HLOOKUP(B208,'Tarifs CONTHEY'!$A$1:$I$2,2,0)</f>
        <v>5</v>
      </c>
      <c r="D208" s="48" t="s">
        <v>25</v>
      </c>
      <c r="E208" s="50">
        <f>VLOOKUP(D208,'Tarifs CONTHEY'!A:I,C208,0)</f>
        <v>29</v>
      </c>
      <c r="F208" s="50">
        <v>2</v>
      </c>
    </row>
    <row r="209" spans="1:6" x14ac:dyDescent="0.25">
      <c r="A209" s="49" t="s">
        <v>7</v>
      </c>
      <c r="C209" s="47"/>
      <c r="D209" s="48" t="s">
        <v>25</v>
      </c>
      <c r="E209" s="50"/>
      <c r="F209" s="50">
        <v>2</v>
      </c>
    </row>
    <row r="210" spans="1:6" ht="23.25" x14ac:dyDescent="0.25">
      <c r="A210" s="45"/>
      <c r="B210" s="8"/>
      <c r="C210" s="40"/>
      <c r="D210" s="44">
        <f>D194+1</f>
        <v>14</v>
      </c>
      <c r="E210" s="43"/>
    </row>
    <row r="211" spans="1:6" x14ac:dyDescent="0.25">
      <c r="A211" s="49" t="s">
        <v>29</v>
      </c>
      <c r="B211" s="46" t="s">
        <v>53</v>
      </c>
      <c r="C211" s="47">
        <f>HLOOKUP(B211,'Tarifs CONTHEY'!$A$1:$I$2,2,0)</f>
        <v>7</v>
      </c>
      <c r="D211" s="48" t="s">
        <v>26</v>
      </c>
      <c r="E211" s="50">
        <f>VLOOKUP(D211,'Tarifs CONTHEY'!A:I,C211,0)</f>
        <v>53</v>
      </c>
      <c r="F211" s="50">
        <v>10</v>
      </c>
    </row>
    <row r="212" spans="1:6" x14ac:dyDescent="0.25">
      <c r="A212" s="49" t="s">
        <v>30</v>
      </c>
      <c r="B212" s="46" t="s">
        <v>53</v>
      </c>
      <c r="C212" s="47">
        <f>HLOOKUP(B212,'Tarifs CONTHEY'!$A$1:$I$2,2,0)</f>
        <v>7</v>
      </c>
      <c r="D212" s="48" t="s">
        <v>26</v>
      </c>
      <c r="E212" s="50">
        <f>VLOOKUP(D212,'Tarifs CONTHEY'!A:I,C212,0)</f>
        <v>53</v>
      </c>
      <c r="F212" s="50">
        <v>8</v>
      </c>
    </row>
    <row r="213" spans="1:6" x14ac:dyDescent="0.25">
      <c r="A213" s="49" t="s">
        <v>60</v>
      </c>
      <c r="B213" s="46" t="s">
        <v>53</v>
      </c>
      <c r="C213" s="47">
        <f>HLOOKUP(B213,'Tarifs CONTHEY'!$A$1:$I$2,2,0)</f>
        <v>7</v>
      </c>
      <c r="D213" s="48" t="s">
        <v>26</v>
      </c>
      <c r="E213" s="50">
        <f>VLOOKUP(D213,'Tarifs CONTHEY'!A:I,C213,0)</f>
        <v>53</v>
      </c>
      <c r="F213" s="50">
        <v>2</v>
      </c>
    </row>
    <row r="214" spans="1:6" x14ac:dyDescent="0.25">
      <c r="A214" s="49" t="s">
        <v>61</v>
      </c>
      <c r="B214" s="46" t="s">
        <v>53</v>
      </c>
      <c r="C214" s="47">
        <f>HLOOKUP(B214,'Tarifs CONTHEY'!$A$1:$I$2,2,0)</f>
        <v>7</v>
      </c>
      <c r="D214" s="48" t="s">
        <v>26</v>
      </c>
      <c r="E214" s="50">
        <f>VLOOKUP(D214,'Tarifs CONTHEY'!A:I,C214,0)</f>
        <v>53</v>
      </c>
      <c r="F214" s="50">
        <v>0</v>
      </c>
    </row>
    <row r="215" spans="1:6" x14ac:dyDescent="0.25">
      <c r="A215" s="49" t="s">
        <v>31</v>
      </c>
      <c r="B215" s="51" t="s">
        <v>52</v>
      </c>
      <c r="C215" s="47">
        <f>HLOOKUP(B215,'Tarifs CONTHEY'!$A$1:$I$2,2,0)</f>
        <v>6</v>
      </c>
      <c r="D215" s="48" t="s">
        <v>26</v>
      </c>
      <c r="E215" s="50">
        <f>VLOOKUP(D215,'Tarifs CONTHEY'!A:I,C215,0)</f>
        <v>40.900000000000006</v>
      </c>
      <c r="F215" s="50">
        <v>8</v>
      </c>
    </row>
    <row r="216" spans="1:6" x14ac:dyDescent="0.25">
      <c r="A216" s="49" t="s">
        <v>62</v>
      </c>
      <c r="B216" s="51" t="s">
        <v>52</v>
      </c>
      <c r="C216" s="47">
        <f>HLOOKUP(B216,'Tarifs CONTHEY'!$A$1:$I$2,2,0)</f>
        <v>6</v>
      </c>
      <c r="D216" s="48" t="s">
        <v>26</v>
      </c>
      <c r="E216" s="50">
        <f>VLOOKUP(D216,'Tarifs CONTHEY'!A:I,C216,0)</f>
        <v>40.900000000000006</v>
      </c>
      <c r="F216" s="50">
        <v>0</v>
      </c>
    </row>
    <row r="217" spans="1:6" x14ac:dyDescent="0.25">
      <c r="A217" s="49" t="s">
        <v>32</v>
      </c>
      <c r="B217" s="46" t="s">
        <v>51</v>
      </c>
      <c r="C217" s="47">
        <f>HLOOKUP(B217,'Tarifs CONTHEY'!$A$1:$I$2,2,0)</f>
        <v>5</v>
      </c>
      <c r="D217" s="48" t="s">
        <v>26</v>
      </c>
      <c r="E217" s="50">
        <f>VLOOKUP(D217,'Tarifs CONTHEY'!A:I,C217,0)</f>
        <v>30.8</v>
      </c>
      <c r="F217" s="50">
        <v>8</v>
      </c>
    </row>
    <row r="218" spans="1:6" x14ac:dyDescent="0.25">
      <c r="A218" s="49" t="s">
        <v>33</v>
      </c>
      <c r="B218" s="46" t="s">
        <v>51</v>
      </c>
      <c r="C218" s="47">
        <f>HLOOKUP(B218,'Tarifs CONTHEY'!$A$1:$I$2,2,0)</f>
        <v>5</v>
      </c>
      <c r="D218" s="48" t="s">
        <v>26</v>
      </c>
      <c r="E218" s="50">
        <f>VLOOKUP(D218,'Tarifs CONTHEY'!A:I,C218,0)</f>
        <v>30.8</v>
      </c>
      <c r="F218" s="50">
        <v>0</v>
      </c>
    </row>
    <row r="219" spans="1:6" x14ac:dyDescent="0.25">
      <c r="A219" s="49" t="s">
        <v>34</v>
      </c>
      <c r="B219" s="51" t="s">
        <v>52</v>
      </c>
      <c r="C219" s="47">
        <f>HLOOKUP(B219,'Tarifs CONTHEY'!$A$1:$I$2,2,0)</f>
        <v>6</v>
      </c>
      <c r="D219" s="48" t="s">
        <v>26</v>
      </c>
      <c r="E219" s="50">
        <f>VLOOKUP(D219,'Tarifs CONTHEY'!A:I,C219,0)</f>
        <v>40.900000000000006</v>
      </c>
      <c r="F219" s="50">
        <v>10</v>
      </c>
    </row>
    <row r="220" spans="1:6" x14ac:dyDescent="0.25">
      <c r="A220" s="49" t="s">
        <v>35</v>
      </c>
      <c r="B220" s="51" t="s">
        <v>52</v>
      </c>
      <c r="C220" s="47">
        <f>HLOOKUP(B220,'Tarifs CONTHEY'!$A$1:$I$2,2,0)</f>
        <v>6</v>
      </c>
      <c r="D220" s="48" t="s">
        <v>26</v>
      </c>
      <c r="E220" s="50">
        <f>VLOOKUP(D220,'Tarifs CONTHEY'!A:I,C220,0)</f>
        <v>40.900000000000006</v>
      </c>
      <c r="F220" s="50">
        <v>8</v>
      </c>
    </row>
    <row r="221" spans="1:6" x14ac:dyDescent="0.25">
      <c r="A221" s="49" t="s">
        <v>63</v>
      </c>
      <c r="B221" s="51" t="s">
        <v>52</v>
      </c>
      <c r="C221" s="47">
        <f>HLOOKUP(B221,'Tarifs CONTHEY'!$A$1:$I$2,2,0)</f>
        <v>6</v>
      </c>
      <c r="D221" s="48" t="s">
        <v>26</v>
      </c>
      <c r="E221" s="50">
        <f>VLOOKUP(D221,'Tarifs CONTHEY'!A:I,C221,0)</f>
        <v>40.900000000000006</v>
      </c>
      <c r="F221" s="50">
        <v>2</v>
      </c>
    </row>
    <row r="222" spans="1:6" x14ac:dyDescent="0.25">
      <c r="A222" s="49" t="s">
        <v>64</v>
      </c>
      <c r="B222" s="51" t="s">
        <v>52</v>
      </c>
      <c r="C222" s="47">
        <f>HLOOKUP(B222,'Tarifs CONTHEY'!$A$1:$I$2,2,0)</f>
        <v>6</v>
      </c>
      <c r="D222" s="48" t="s">
        <v>26</v>
      </c>
      <c r="E222" s="50">
        <f>VLOOKUP(D222,'Tarifs CONTHEY'!A:I,C222,0)</f>
        <v>40.900000000000006</v>
      </c>
      <c r="F222" s="50">
        <v>0</v>
      </c>
    </row>
    <row r="223" spans="1:6" x14ac:dyDescent="0.25">
      <c r="A223" s="49" t="s">
        <v>36</v>
      </c>
      <c r="B223" s="46" t="s">
        <v>51</v>
      </c>
      <c r="C223" s="47">
        <f>HLOOKUP(B223,'Tarifs CONTHEY'!$A$1:$I$2,2,0)</f>
        <v>5</v>
      </c>
      <c r="D223" s="48" t="s">
        <v>26</v>
      </c>
      <c r="E223" s="50">
        <f>VLOOKUP(D223,'Tarifs CONTHEY'!A:I,C223,0)</f>
        <v>30.8</v>
      </c>
      <c r="F223" s="50">
        <v>0</v>
      </c>
    </row>
    <row r="224" spans="1:6" x14ac:dyDescent="0.25">
      <c r="A224" s="49" t="s">
        <v>37</v>
      </c>
      <c r="B224" s="46" t="s">
        <v>51</v>
      </c>
      <c r="C224" s="47">
        <f>HLOOKUP(B224,'Tarifs CONTHEY'!$A$1:$I$2,2,0)</f>
        <v>5</v>
      </c>
      <c r="D224" s="48" t="s">
        <v>26</v>
      </c>
      <c r="E224" s="50">
        <f>VLOOKUP(D224,'Tarifs CONTHEY'!A:I,C224,0)</f>
        <v>30.8</v>
      </c>
      <c r="F224" s="50">
        <v>2</v>
      </c>
    </row>
    <row r="225" spans="1:6" x14ac:dyDescent="0.25">
      <c r="A225" s="49" t="s">
        <v>7</v>
      </c>
      <c r="C225" s="47"/>
      <c r="D225" s="48" t="s">
        <v>26</v>
      </c>
      <c r="E225" s="50"/>
      <c r="F225" s="50">
        <v>2</v>
      </c>
    </row>
    <row r="226" spans="1:6" ht="23.25" x14ac:dyDescent="0.25">
      <c r="A226" s="45"/>
      <c r="B226" s="8"/>
      <c r="C226" s="40"/>
      <c r="D226" s="44">
        <f>D210+1</f>
        <v>15</v>
      </c>
      <c r="E226" s="43"/>
    </row>
    <row r="227" spans="1:6" x14ac:dyDescent="0.25">
      <c r="A227" s="49" t="s">
        <v>29</v>
      </c>
      <c r="B227" s="46" t="s">
        <v>53</v>
      </c>
      <c r="C227" s="47">
        <f>HLOOKUP(B227,'Tarifs CONTHEY'!$A$1:$I$2,2,0)</f>
        <v>7</v>
      </c>
      <c r="D227" s="48" t="s">
        <v>27</v>
      </c>
      <c r="E227" s="50">
        <f>VLOOKUP(D227,'Tarifs CONTHEY'!A:I,C227,0)</f>
        <v>56</v>
      </c>
      <c r="F227" s="50">
        <v>10</v>
      </c>
    </row>
    <row r="228" spans="1:6" x14ac:dyDescent="0.25">
      <c r="A228" s="49" t="s">
        <v>30</v>
      </c>
      <c r="B228" s="46" t="s">
        <v>53</v>
      </c>
      <c r="C228" s="47">
        <f>HLOOKUP(B228,'Tarifs CONTHEY'!$A$1:$I$2,2,0)</f>
        <v>7</v>
      </c>
      <c r="D228" s="48" t="s">
        <v>27</v>
      </c>
      <c r="E228" s="50">
        <f>VLOOKUP(D228,'Tarifs CONTHEY'!A:I,C228,0)</f>
        <v>56</v>
      </c>
      <c r="F228" s="50">
        <v>8</v>
      </c>
    </row>
    <row r="229" spans="1:6" x14ac:dyDescent="0.25">
      <c r="A229" s="49" t="s">
        <v>60</v>
      </c>
      <c r="B229" s="46" t="s">
        <v>53</v>
      </c>
      <c r="C229" s="47">
        <f>HLOOKUP(B229,'Tarifs CONTHEY'!$A$1:$I$2,2,0)</f>
        <v>7</v>
      </c>
      <c r="D229" s="48" t="s">
        <v>27</v>
      </c>
      <c r="E229" s="50">
        <f>VLOOKUP(D229,'Tarifs CONTHEY'!A:I,C229,0)</f>
        <v>56</v>
      </c>
      <c r="F229" s="50">
        <v>2</v>
      </c>
    </row>
    <row r="230" spans="1:6" x14ac:dyDescent="0.25">
      <c r="A230" s="49" t="s">
        <v>61</v>
      </c>
      <c r="B230" s="46" t="s">
        <v>53</v>
      </c>
      <c r="C230" s="47">
        <f>HLOOKUP(B230,'Tarifs CONTHEY'!$A$1:$I$2,2,0)</f>
        <v>7</v>
      </c>
      <c r="D230" s="48" t="s">
        <v>27</v>
      </c>
      <c r="E230" s="50">
        <f>VLOOKUP(D230,'Tarifs CONTHEY'!A:I,C230,0)</f>
        <v>56</v>
      </c>
      <c r="F230" s="50">
        <v>0</v>
      </c>
    </row>
    <row r="231" spans="1:6" x14ac:dyDescent="0.25">
      <c r="A231" s="49" t="s">
        <v>31</v>
      </c>
      <c r="B231" s="51" t="s">
        <v>52</v>
      </c>
      <c r="C231" s="47">
        <f>HLOOKUP(B231,'Tarifs CONTHEY'!$A$1:$I$2,2,0)</f>
        <v>6</v>
      </c>
      <c r="D231" s="48" t="s">
        <v>27</v>
      </c>
      <c r="E231" s="50">
        <f>VLOOKUP(D231,'Tarifs CONTHEY'!A:I,C231,0)</f>
        <v>43.2</v>
      </c>
      <c r="F231" s="50">
        <v>8</v>
      </c>
    </row>
    <row r="232" spans="1:6" x14ac:dyDescent="0.25">
      <c r="A232" s="49" t="s">
        <v>62</v>
      </c>
      <c r="B232" s="51" t="s">
        <v>52</v>
      </c>
      <c r="C232" s="47">
        <f>HLOOKUP(B232,'Tarifs CONTHEY'!$A$1:$I$2,2,0)</f>
        <v>6</v>
      </c>
      <c r="D232" s="48" t="s">
        <v>27</v>
      </c>
      <c r="E232" s="50">
        <f>VLOOKUP(D232,'Tarifs CONTHEY'!A:I,C232,0)</f>
        <v>43.2</v>
      </c>
      <c r="F232" s="50">
        <v>0</v>
      </c>
    </row>
    <row r="233" spans="1:6" x14ac:dyDescent="0.25">
      <c r="A233" s="49" t="s">
        <v>32</v>
      </c>
      <c r="B233" s="46" t="s">
        <v>51</v>
      </c>
      <c r="C233" s="47">
        <f>HLOOKUP(B233,'Tarifs CONTHEY'!$A$1:$I$2,2,0)</f>
        <v>5</v>
      </c>
      <c r="D233" s="48" t="s">
        <v>27</v>
      </c>
      <c r="E233" s="50">
        <f>VLOOKUP(D233,'Tarifs CONTHEY'!A:I,C233,0)</f>
        <v>32.5</v>
      </c>
      <c r="F233" s="50">
        <v>8</v>
      </c>
    </row>
    <row r="234" spans="1:6" x14ac:dyDescent="0.25">
      <c r="A234" s="49" t="s">
        <v>33</v>
      </c>
      <c r="B234" s="46" t="s">
        <v>51</v>
      </c>
      <c r="C234" s="47">
        <f>HLOOKUP(B234,'Tarifs CONTHEY'!$A$1:$I$2,2,0)</f>
        <v>5</v>
      </c>
      <c r="D234" s="48" t="s">
        <v>27</v>
      </c>
      <c r="E234" s="50">
        <f>VLOOKUP(D234,'Tarifs CONTHEY'!A:I,C234,0)</f>
        <v>32.5</v>
      </c>
      <c r="F234" s="50">
        <v>0</v>
      </c>
    </row>
    <row r="235" spans="1:6" x14ac:dyDescent="0.25">
      <c r="A235" s="49" t="s">
        <v>34</v>
      </c>
      <c r="B235" s="51" t="s">
        <v>52</v>
      </c>
      <c r="C235" s="47">
        <f>HLOOKUP(B235,'Tarifs CONTHEY'!$A$1:$I$2,2,0)</f>
        <v>6</v>
      </c>
      <c r="D235" s="48" t="s">
        <v>27</v>
      </c>
      <c r="E235" s="50">
        <f>VLOOKUP(D235,'Tarifs CONTHEY'!A:I,C235,0)</f>
        <v>43.2</v>
      </c>
      <c r="F235" s="50">
        <v>10</v>
      </c>
    </row>
    <row r="236" spans="1:6" x14ac:dyDescent="0.25">
      <c r="A236" s="49" t="s">
        <v>35</v>
      </c>
      <c r="B236" s="51" t="s">
        <v>52</v>
      </c>
      <c r="C236" s="47">
        <f>HLOOKUP(B236,'Tarifs CONTHEY'!$A$1:$I$2,2,0)</f>
        <v>6</v>
      </c>
      <c r="D236" s="48" t="s">
        <v>27</v>
      </c>
      <c r="E236" s="50">
        <f>VLOOKUP(D236,'Tarifs CONTHEY'!A:I,C236,0)</f>
        <v>43.2</v>
      </c>
      <c r="F236" s="50">
        <v>8</v>
      </c>
    </row>
    <row r="237" spans="1:6" x14ac:dyDescent="0.25">
      <c r="A237" s="49" t="s">
        <v>63</v>
      </c>
      <c r="B237" s="51" t="s">
        <v>52</v>
      </c>
      <c r="C237" s="47">
        <f>HLOOKUP(B237,'Tarifs CONTHEY'!$A$1:$I$2,2,0)</f>
        <v>6</v>
      </c>
      <c r="D237" s="48" t="s">
        <v>27</v>
      </c>
      <c r="E237" s="50">
        <f>VLOOKUP(D237,'Tarifs CONTHEY'!A:I,C237,0)</f>
        <v>43.2</v>
      </c>
      <c r="F237" s="50">
        <v>2</v>
      </c>
    </row>
    <row r="238" spans="1:6" x14ac:dyDescent="0.25">
      <c r="A238" s="49" t="s">
        <v>64</v>
      </c>
      <c r="B238" s="51" t="s">
        <v>52</v>
      </c>
      <c r="C238" s="47">
        <f>HLOOKUP(B238,'Tarifs CONTHEY'!$A$1:$I$2,2,0)</f>
        <v>6</v>
      </c>
      <c r="D238" s="48" t="s">
        <v>27</v>
      </c>
      <c r="E238" s="50">
        <f>VLOOKUP(D238,'Tarifs CONTHEY'!A:I,C238,0)</f>
        <v>43.2</v>
      </c>
      <c r="F238" s="50">
        <v>0</v>
      </c>
    </row>
    <row r="239" spans="1:6" x14ac:dyDescent="0.25">
      <c r="A239" s="49" t="s">
        <v>36</v>
      </c>
      <c r="B239" s="46" t="s">
        <v>51</v>
      </c>
      <c r="C239" s="47">
        <f>HLOOKUP(B239,'Tarifs CONTHEY'!$A$1:$I$2,2,0)</f>
        <v>5</v>
      </c>
      <c r="D239" s="48" t="s">
        <v>27</v>
      </c>
      <c r="E239" s="50">
        <f>VLOOKUP(D239,'Tarifs CONTHEY'!A:I,C239,0)</f>
        <v>32.5</v>
      </c>
      <c r="F239" s="50">
        <v>0</v>
      </c>
    </row>
    <row r="240" spans="1:6" x14ac:dyDescent="0.25">
      <c r="A240" s="49" t="s">
        <v>37</v>
      </c>
      <c r="B240" s="46" t="s">
        <v>51</v>
      </c>
      <c r="C240" s="47">
        <f>HLOOKUP(B240,'Tarifs CONTHEY'!$A$1:$I$2,2,0)</f>
        <v>5</v>
      </c>
      <c r="D240" s="48" t="s">
        <v>27</v>
      </c>
      <c r="E240" s="50">
        <f>VLOOKUP(D240,'Tarifs CONTHEY'!A:I,C240,0)</f>
        <v>32.5</v>
      </c>
      <c r="F240" s="50">
        <v>2</v>
      </c>
    </row>
    <row r="241" spans="1:6" x14ac:dyDescent="0.25">
      <c r="A241" s="49" t="s">
        <v>7</v>
      </c>
      <c r="C241" s="47"/>
      <c r="D241" s="48" t="s">
        <v>27</v>
      </c>
      <c r="E241" s="50"/>
      <c r="F241" s="50">
        <v>2</v>
      </c>
    </row>
    <row r="242" spans="1:6" ht="23.25" x14ac:dyDescent="0.25">
      <c r="A242" s="45"/>
      <c r="B242" s="8"/>
      <c r="C242" s="40"/>
      <c r="D242" s="44">
        <f>D226+1</f>
        <v>16</v>
      </c>
      <c r="E242" s="43"/>
    </row>
    <row r="243" spans="1:6" x14ac:dyDescent="0.25">
      <c r="A243" s="49" t="s">
        <v>29</v>
      </c>
      <c r="B243" s="46" t="s">
        <v>53</v>
      </c>
      <c r="C243" s="47">
        <f>HLOOKUP(B243,'Tarifs CONTHEY'!$A$1:$I$2,2,0)</f>
        <v>7</v>
      </c>
      <c r="D243" s="48" t="s">
        <v>28</v>
      </c>
      <c r="E243" s="50">
        <f>VLOOKUP(D243,'Tarifs CONTHEY'!A:I,C243,0)</f>
        <v>59</v>
      </c>
      <c r="F243" s="50">
        <v>10</v>
      </c>
    </row>
    <row r="244" spans="1:6" x14ac:dyDescent="0.25">
      <c r="A244" s="49" t="s">
        <v>30</v>
      </c>
      <c r="B244" s="46" t="s">
        <v>53</v>
      </c>
      <c r="C244" s="47">
        <f>HLOOKUP(B244,'Tarifs CONTHEY'!$A$1:$I$2,2,0)</f>
        <v>7</v>
      </c>
      <c r="D244" s="48" t="s">
        <v>28</v>
      </c>
      <c r="E244" s="50">
        <f>VLOOKUP(D244,'Tarifs CONTHEY'!A:I,C244,0)</f>
        <v>59</v>
      </c>
      <c r="F244" s="50">
        <v>8</v>
      </c>
    </row>
    <row r="245" spans="1:6" x14ac:dyDescent="0.25">
      <c r="A245" s="49" t="s">
        <v>60</v>
      </c>
      <c r="B245" s="46" t="s">
        <v>53</v>
      </c>
      <c r="C245" s="47">
        <f>HLOOKUP(B245,'Tarifs CONTHEY'!$A$1:$I$2,2,0)</f>
        <v>7</v>
      </c>
      <c r="D245" s="48" t="s">
        <v>28</v>
      </c>
      <c r="E245" s="50">
        <f>VLOOKUP(D245,'Tarifs CONTHEY'!A:I,C245,0)</f>
        <v>59</v>
      </c>
      <c r="F245" s="50">
        <v>2</v>
      </c>
    </row>
    <row r="246" spans="1:6" x14ac:dyDescent="0.25">
      <c r="A246" s="49" t="s">
        <v>61</v>
      </c>
      <c r="B246" s="46" t="s">
        <v>53</v>
      </c>
      <c r="C246" s="47">
        <f>HLOOKUP(B246,'Tarifs CONTHEY'!$A$1:$I$2,2,0)</f>
        <v>7</v>
      </c>
      <c r="D246" s="48" t="s">
        <v>28</v>
      </c>
      <c r="E246" s="50">
        <f>VLOOKUP(D246,'Tarifs CONTHEY'!A:I,C246,0)</f>
        <v>59</v>
      </c>
      <c r="F246" s="50">
        <v>0</v>
      </c>
    </row>
    <row r="247" spans="1:6" x14ac:dyDescent="0.25">
      <c r="A247" s="49" t="s">
        <v>31</v>
      </c>
      <c r="B247" s="51" t="s">
        <v>52</v>
      </c>
      <c r="C247" s="47">
        <f>HLOOKUP(B247,'Tarifs CONTHEY'!$A$1:$I$2,2,0)</f>
        <v>6</v>
      </c>
      <c r="D247" s="48" t="s">
        <v>28</v>
      </c>
      <c r="E247" s="50">
        <f>VLOOKUP(D247,'Tarifs CONTHEY'!A:I,C247,0)</f>
        <v>45.5</v>
      </c>
      <c r="F247" s="50">
        <v>8</v>
      </c>
    </row>
    <row r="248" spans="1:6" x14ac:dyDescent="0.25">
      <c r="A248" s="49" t="s">
        <v>62</v>
      </c>
      <c r="B248" s="51" t="s">
        <v>52</v>
      </c>
      <c r="C248" s="47">
        <f>HLOOKUP(B248,'Tarifs CONTHEY'!$A$1:$I$2,2,0)</f>
        <v>6</v>
      </c>
      <c r="D248" s="48" t="s">
        <v>28</v>
      </c>
      <c r="E248" s="50">
        <f>VLOOKUP(D248,'Tarifs CONTHEY'!A:I,C248,0)</f>
        <v>45.5</v>
      </c>
      <c r="F248" s="50">
        <v>0</v>
      </c>
    </row>
    <row r="249" spans="1:6" x14ac:dyDescent="0.25">
      <c r="A249" s="49" t="s">
        <v>32</v>
      </c>
      <c r="B249" s="46" t="s">
        <v>51</v>
      </c>
      <c r="C249" s="47">
        <f>HLOOKUP(B249,'Tarifs CONTHEY'!$A$1:$I$2,2,0)</f>
        <v>5</v>
      </c>
      <c r="D249" s="48" t="s">
        <v>28</v>
      </c>
      <c r="E249" s="50">
        <f>VLOOKUP(D249,'Tarifs CONTHEY'!A:I,C249,0)</f>
        <v>34.300000000000004</v>
      </c>
      <c r="F249" s="50">
        <v>8</v>
      </c>
    </row>
    <row r="250" spans="1:6" x14ac:dyDescent="0.25">
      <c r="A250" s="49" t="s">
        <v>33</v>
      </c>
      <c r="B250" s="46" t="s">
        <v>51</v>
      </c>
      <c r="C250" s="47">
        <f>HLOOKUP(B250,'Tarifs CONTHEY'!$A$1:$I$2,2,0)</f>
        <v>5</v>
      </c>
      <c r="D250" s="48" t="s">
        <v>28</v>
      </c>
      <c r="E250" s="50">
        <f>VLOOKUP(D250,'Tarifs CONTHEY'!A:I,C250,0)</f>
        <v>34.300000000000004</v>
      </c>
      <c r="F250" s="50">
        <v>0</v>
      </c>
    </row>
    <row r="251" spans="1:6" x14ac:dyDescent="0.25">
      <c r="A251" s="49" t="s">
        <v>34</v>
      </c>
      <c r="B251" s="51" t="s">
        <v>52</v>
      </c>
      <c r="C251" s="47">
        <f>HLOOKUP(B251,'Tarifs CONTHEY'!$A$1:$I$2,2,0)</f>
        <v>6</v>
      </c>
      <c r="D251" s="48" t="s">
        <v>28</v>
      </c>
      <c r="E251" s="50">
        <f>VLOOKUP(D251,'Tarifs CONTHEY'!A:I,C251,0)</f>
        <v>45.5</v>
      </c>
      <c r="F251" s="50">
        <v>10</v>
      </c>
    </row>
    <row r="252" spans="1:6" x14ac:dyDescent="0.25">
      <c r="A252" s="49" t="s">
        <v>35</v>
      </c>
      <c r="B252" s="51" t="s">
        <v>52</v>
      </c>
      <c r="C252" s="47">
        <f>HLOOKUP(B252,'Tarifs CONTHEY'!$A$1:$I$2,2,0)</f>
        <v>6</v>
      </c>
      <c r="D252" s="48" t="s">
        <v>28</v>
      </c>
      <c r="E252" s="50">
        <f>VLOOKUP(D252,'Tarifs CONTHEY'!A:I,C252,0)</f>
        <v>45.5</v>
      </c>
      <c r="F252" s="50">
        <v>8</v>
      </c>
    </row>
    <row r="253" spans="1:6" x14ac:dyDescent="0.25">
      <c r="A253" s="49" t="s">
        <v>63</v>
      </c>
      <c r="B253" s="51" t="s">
        <v>52</v>
      </c>
      <c r="C253" s="47">
        <f>HLOOKUP(B253,'Tarifs CONTHEY'!$A$1:$I$2,2,0)</f>
        <v>6</v>
      </c>
      <c r="D253" s="48" t="s">
        <v>28</v>
      </c>
      <c r="E253" s="50">
        <f>VLOOKUP(D253,'Tarifs CONTHEY'!A:I,C253,0)</f>
        <v>45.5</v>
      </c>
      <c r="F253" s="50">
        <v>2</v>
      </c>
    </row>
    <row r="254" spans="1:6" x14ac:dyDescent="0.25">
      <c r="A254" s="49" t="s">
        <v>64</v>
      </c>
      <c r="B254" s="51" t="s">
        <v>52</v>
      </c>
      <c r="C254" s="47">
        <f>HLOOKUP(B254,'Tarifs CONTHEY'!$A$1:$I$2,2,0)</f>
        <v>6</v>
      </c>
      <c r="D254" s="48" t="s">
        <v>28</v>
      </c>
      <c r="E254" s="50">
        <f>VLOOKUP(D254,'Tarifs CONTHEY'!A:I,C254,0)</f>
        <v>45.5</v>
      </c>
      <c r="F254" s="50">
        <v>0</v>
      </c>
    </row>
    <row r="255" spans="1:6" x14ac:dyDescent="0.25">
      <c r="A255" s="49" t="s">
        <v>36</v>
      </c>
      <c r="B255" s="46" t="s">
        <v>51</v>
      </c>
      <c r="C255" s="47">
        <f>HLOOKUP(B255,'Tarifs CONTHEY'!$A$1:$I$2,2,0)</f>
        <v>5</v>
      </c>
      <c r="D255" s="48" t="s">
        <v>28</v>
      </c>
      <c r="E255" s="50">
        <f>VLOOKUP(D255,'Tarifs CONTHEY'!A:I,C255,0)</f>
        <v>34.300000000000004</v>
      </c>
      <c r="F255" s="50">
        <v>0</v>
      </c>
    </row>
    <row r="256" spans="1:6" x14ac:dyDescent="0.25">
      <c r="A256" s="49" t="s">
        <v>37</v>
      </c>
      <c r="B256" s="46" t="s">
        <v>51</v>
      </c>
      <c r="C256" s="47">
        <f>HLOOKUP(B256,'Tarifs CONTHEY'!$A$1:$I$2,2,0)</f>
        <v>5</v>
      </c>
      <c r="D256" s="48" t="s">
        <v>28</v>
      </c>
      <c r="E256" s="50">
        <f>VLOOKUP(D256,'Tarifs CONTHEY'!A:I,C256,0)</f>
        <v>34.300000000000004</v>
      </c>
      <c r="F256" s="50">
        <v>2</v>
      </c>
    </row>
    <row r="257" spans="1:6" x14ac:dyDescent="0.25">
      <c r="A257" s="49" t="s">
        <v>7</v>
      </c>
      <c r="C257" s="47"/>
      <c r="D257" s="48" t="s">
        <v>28</v>
      </c>
      <c r="E257" s="50"/>
      <c r="F257" s="50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67D0-2D65-4DD3-96F8-400E3A5CDB55}">
  <dimension ref="A1:K11"/>
  <sheetViews>
    <sheetView workbookViewId="0">
      <selection activeCell="A87" sqref="A87"/>
    </sheetView>
  </sheetViews>
  <sheetFormatPr baseColWidth="10" defaultRowHeight="15" x14ac:dyDescent="0.25"/>
  <cols>
    <col min="1" max="1" width="43.7109375" bestFit="1" customWidth="1"/>
  </cols>
  <sheetData>
    <row r="1" spans="1:11" x14ac:dyDescent="0.25">
      <c r="A1" s="34" t="s">
        <v>39</v>
      </c>
      <c r="B1" s="34"/>
      <c r="C1" s="34" t="s">
        <v>40</v>
      </c>
      <c r="D1" s="34" t="s">
        <v>41</v>
      </c>
      <c r="E1" s="34" t="s">
        <v>42</v>
      </c>
      <c r="F1" s="34" t="s">
        <v>43</v>
      </c>
      <c r="G1" s="34" t="s">
        <v>44</v>
      </c>
      <c r="H1" s="34" t="s">
        <v>45</v>
      </c>
      <c r="I1" s="34" t="s">
        <v>46</v>
      </c>
      <c r="J1" s="34" t="s">
        <v>47</v>
      </c>
      <c r="K1" s="34" t="s">
        <v>48</v>
      </c>
    </row>
    <row r="2" spans="1:11" x14ac:dyDescent="0.25">
      <c r="A2" t="s">
        <v>29</v>
      </c>
      <c r="B2">
        <v>1</v>
      </c>
      <c r="C2" s="35">
        <v>44735.28125</v>
      </c>
      <c r="D2" s="35">
        <v>44735.78125</v>
      </c>
      <c r="E2" t="b">
        <v>1</v>
      </c>
      <c r="F2" t="b">
        <v>1</v>
      </c>
      <c r="G2" t="b">
        <v>1</v>
      </c>
      <c r="H2" t="b">
        <v>1</v>
      </c>
      <c r="I2" t="b">
        <v>1</v>
      </c>
      <c r="J2" t="b">
        <v>0</v>
      </c>
      <c r="K2" t="b">
        <v>0</v>
      </c>
    </row>
    <row r="3" spans="1:11" x14ac:dyDescent="0.25">
      <c r="A3" t="s">
        <v>30</v>
      </c>
      <c r="B3">
        <v>1</v>
      </c>
      <c r="C3" s="35">
        <v>44735.28125</v>
      </c>
      <c r="D3" s="35">
        <v>44735.65625</v>
      </c>
      <c r="E3" t="b">
        <v>1</v>
      </c>
      <c r="F3" t="b">
        <v>1</v>
      </c>
      <c r="G3" t="b">
        <v>1</v>
      </c>
      <c r="H3" t="b">
        <v>1</v>
      </c>
      <c r="I3" t="b">
        <v>1</v>
      </c>
      <c r="J3" t="b">
        <v>0</v>
      </c>
      <c r="K3" t="b">
        <v>0</v>
      </c>
    </row>
    <row r="4" spans="1:11" x14ac:dyDescent="0.25">
      <c r="A4" t="s">
        <v>31</v>
      </c>
      <c r="B4">
        <v>0.75</v>
      </c>
      <c r="C4" s="35">
        <v>44735.28125</v>
      </c>
      <c r="D4" s="35">
        <v>44735.583333333336</v>
      </c>
      <c r="E4" t="b">
        <v>1</v>
      </c>
      <c r="F4" t="b">
        <v>1</v>
      </c>
      <c r="G4" t="b">
        <v>1</v>
      </c>
      <c r="H4" t="b">
        <v>1</v>
      </c>
      <c r="I4" t="b">
        <v>1</v>
      </c>
      <c r="J4" t="b">
        <v>0</v>
      </c>
      <c r="K4" t="b">
        <v>0</v>
      </c>
    </row>
    <row r="5" spans="1:11" x14ac:dyDescent="0.25">
      <c r="A5" t="s">
        <v>32</v>
      </c>
      <c r="B5">
        <v>0.5</v>
      </c>
      <c r="C5" s="35">
        <v>44735.28125</v>
      </c>
      <c r="D5" s="35">
        <v>44735.510416666664</v>
      </c>
      <c r="E5" t="b">
        <v>1</v>
      </c>
      <c r="F5" t="b">
        <v>1</v>
      </c>
      <c r="G5" t="b">
        <v>1</v>
      </c>
      <c r="H5" t="b">
        <v>1</v>
      </c>
      <c r="I5" t="b">
        <v>1</v>
      </c>
      <c r="J5" t="b">
        <v>0</v>
      </c>
      <c r="K5" t="b">
        <v>0</v>
      </c>
    </row>
    <row r="6" spans="1:11" x14ac:dyDescent="0.25">
      <c r="A6" t="s">
        <v>33</v>
      </c>
      <c r="B6">
        <v>0.5</v>
      </c>
      <c r="C6" s="35">
        <v>44735.28125</v>
      </c>
      <c r="D6" s="35">
        <v>44735.458333333336</v>
      </c>
      <c r="E6" t="b">
        <v>1</v>
      </c>
      <c r="F6" t="b">
        <v>1</v>
      </c>
      <c r="G6" t="b">
        <v>1</v>
      </c>
      <c r="H6" t="b">
        <v>1</v>
      </c>
      <c r="I6" t="b">
        <v>1</v>
      </c>
      <c r="J6" t="b">
        <v>0</v>
      </c>
      <c r="K6" t="b">
        <v>0</v>
      </c>
    </row>
    <row r="7" spans="1:11" x14ac:dyDescent="0.25">
      <c r="A7" t="s">
        <v>34</v>
      </c>
      <c r="B7">
        <v>0.75</v>
      </c>
      <c r="C7" s="35">
        <v>44735.447916666664</v>
      </c>
      <c r="D7" s="35">
        <v>44735.78125</v>
      </c>
      <c r="E7" t="b">
        <v>1</v>
      </c>
      <c r="F7" t="b">
        <v>1</v>
      </c>
      <c r="G7" t="b">
        <v>1</v>
      </c>
      <c r="H7" t="b">
        <v>1</v>
      </c>
      <c r="I7" t="b">
        <v>1</v>
      </c>
      <c r="J7" t="b">
        <v>0</v>
      </c>
      <c r="K7" t="b">
        <v>0</v>
      </c>
    </row>
    <row r="8" spans="1:11" x14ac:dyDescent="0.25">
      <c r="A8" t="s">
        <v>35</v>
      </c>
      <c r="B8">
        <v>0.75</v>
      </c>
      <c r="C8" s="35">
        <v>44735.447916666664</v>
      </c>
      <c r="D8" s="35">
        <v>44735.65625</v>
      </c>
      <c r="E8" t="b">
        <v>1</v>
      </c>
      <c r="F8" t="b">
        <v>1</v>
      </c>
      <c r="G8" t="b">
        <v>1</v>
      </c>
      <c r="H8" t="b">
        <v>1</v>
      </c>
      <c r="I8" t="b">
        <v>1</v>
      </c>
      <c r="J8" t="b">
        <v>0</v>
      </c>
      <c r="K8" t="b">
        <v>0</v>
      </c>
    </row>
    <row r="9" spans="1:11" x14ac:dyDescent="0.25">
      <c r="A9" t="s">
        <v>36</v>
      </c>
      <c r="B9">
        <v>0.5</v>
      </c>
      <c r="C9" s="35">
        <v>44735.5625</v>
      </c>
      <c r="D9" s="35">
        <v>44735.65625</v>
      </c>
      <c r="E9" t="b">
        <v>1</v>
      </c>
      <c r="F9" t="b">
        <v>1</v>
      </c>
      <c r="G9" t="b">
        <v>1</v>
      </c>
      <c r="H9" t="b">
        <v>1</v>
      </c>
      <c r="I9" t="b">
        <v>1</v>
      </c>
      <c r="J9" t="b">
        <v>0</v>
      </c>
      <c r="K9" t="b">
        <v>0</v>
      </c>
    </row>
    <row r="10" spans="1:11" x14ac:dyDescent="0.25">
      <c r="A10" t="s">
        <v>37</v>
      </c>
      <c r="B10">
        <v>0.5</v>
      </c>
      <c r="C10" s="35">
        <v>44735.5625</v>
      </c>
      <c r="D10" s="35">
        <v>44735.78125</v>
      </c>
      <c r="E10" t="b">
        <v>1</v>
      </c>
      <c r="F10" t="b">
        <v>1</v>
      </c>
      <c r="G10" t="b">
        <v>1</v>
      </c>
      <c r="H10" t="b">
        <v>1</v>
      </c>
      <c r="I10" t="b">
        <v>1</v>
      </c>
      <c r="J10" t="b">
        <v>0</v>
      </c>
      <c r="K10" t="b">
        <v>0</v>
      </c>
    </row>
    <row r="11" spans="1:11" x14ac:dyDescent="0.25">
      <c r="A11" t="s">
        <v>7</v>
      </c>
      <c r="B11">
        <v>0</v>
      </c>
      <c r="C11" s="35">
        <v>44735.28125</v>
      </c>
      <c r="D11" s="35">
        <v>44735.3125</v>
      </c>
      <c r="E11" t="b">
        <v>1</v>
      </c>
      <c r="F11" t="b">
        <v>1</v>
      </c>
      <c r="G11" t="b">
        <v>1</v>
      </c>
      <c r="H11" t="b">
        <v>1</v>
      </c>
      <c r="I11" t="b">
        <v>1</v>
      </c>
      <c r="J11" t="b">
        <v>0</v>
      </c>
      <c r="K11" t="b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5538-AFDD-4AB8-AF8B-E94772C1C0BE}">
  <dimension ref="A1:D30"/>
  <sheetViews>
    <sheetView workbookViewId="0">
      <selection activeCell="A87" sqref="A87"/>
    </sheetView>
  </sheetViews>
  <sheetFormatPr baseColWidth="10" defaultRowHeight="15" x14ac:dyDescent="0.25"/>
  <cols>
    <col min="1" max="1" width="28.5703125" customWidth="1"/>
    <col min="2" max="3" width="19.42578125" customWidth="1"/>
    <col min="4" max="4" width="14.28515625" bestFit="1" customWidth="1"/>
  </cols>
  <sheetData>
    <row r="1" spans="1:4" x14ac:dyDescent="0.25">
      <c r="A1" s="8" t="s">
        <v>8</v>
      </c>
      <c r="B1" s="19"/>
      <c r="C1" s="19"/>
      <c r="D1" s="1"/>
    </row>
    <row r="2" spans="1:4" x14ac:dyDescent="0.25">
      <c r="A2" s="20" t="s">
        <v>13</v>
      </c>
      <c r="B2" s="19">
        <v>0</v>
      </c>
      <c r="C2" s="19">
        <v>20000</v>
      </c>
      <c r="D2" s="1"/>
    </row>
    <row r="3" spans="1:4" x14ac:dyDescent="0.25">
      <c r="A3" s="20" t="s">
        <v>14</v>
      </c>
      <c r="B3" s="21">
        <f>C2+1</f>
        <v>20001</v>
      </c>
      <c r="C3" s="22">
        <f t="shared" ref="C3:C15" si="0">C2+10000</f>
        <v>30000</v>
      </c>
      <c r="D3" s="5"/>
    </row>
    <row r="4" spans="1:4" x14ac:dyDescent="0.25">
      <c r="A4" s="20" t="s">
        <v>15</v>
      </c>
      <c r="B4" s="21">
        <f t="shared" ref="B4:B17" si="1">C3+1</f>
        <v>30001</v>
      </c>
      <c r="C4" s="22">
        <f t="shared" si="0"/>
        <v>40000</v>
      </c>
      <c r="D4" s="5"/>
    </row>
    <row r="5" spans="1:4" x14ac:dyDescent="0.25">
      <c r="A5" s="20" t="s">
        <v>16</v>
      </c>
      <c r="B5" s="21">
        <f t="shared" si="1"/>
        <v>40001</v>
      </c>
      <c r="C5" s="22">
        <f t="shared" si="0"/>
        <v>50000</v>
      </c>
      <c r="D5" s="5"/>
    </row>
    <row r="6" spans="1:4" x14ac:dyDescent="0.25">
      <c r="A6" s="20" t="s">
        <v>17</v>
      </c>
      <c r="B6" s="21">
        <f t="shared" si="1"/>
        <v>50001</v>
      </c>
      <c r="C6" s="22">
        <f t="shared" si="0"/>
        <v>60000</v>
      </c>
      <c r="D6" s="5"/>
    </row>
    <row r="7" spans="1:4" x14ac:dyDescent="0.25">
      <c r="A7" s="20" t="s">
        <v>18</v>
      </c>
      <c r="B7" s="21">
        <f t="shared" si="1"/>
        <v>60001</v>
      </c>
      <c r="C7" s="22">
        <f t="shared" si="0"/>
        <v>70000</v>
      </c>
      <c r="D7" s="5"/>
    </row>
    <row r="8" spans="1:4" x14ac:dyDescent="0.25">
      <c r="A8" s="20" t="s">
        <v>19</v>
      </c>
      <c r="B8" s="21">
        <f t="shared" si="1"/>
        <v>70001</v>
      </c>
      <c r="C8" s="22">
        <f t="shared" si="0"/>
        <v>80000</v>
      </c>
      <c r="D8" s="5"/>
    </row>
    <row r="9" spans="1:4" x14ac:dyDescent="0.25">
      <c r="A9" s="20" t="s">
        <v>20</v>
      </c>
      <c r="B9" s="21">
        <f t="shared" si="1"/>
        <v>80001</v>
      </c>
      <c r="C9" s="22">
        <f t="shared" si="0"/>
        <v>90000</v>
      </c>
      <c r="D9" s="5"/>
    </row>
    <row r="10" spans="1:4" x14ac:dyDescent="0.25">
      <c r="A10" s="20" t="s">
        <v>21</v>
      </c>
      <c r="B10" s="21">
        <f t="shared" si="1"/>
        <v>90001</v>
      </c>
      <c r="C10" s="22">
        <f t="shared" si="0"/>
        <v>100000</v>
      </c>
      <c r="D10" s="5"/>
    </row>
    <row r="11" spans="1:4" x14ac:dyDescent="0.25">
      <c r="A11" s="20" t="s">
        <v>22</v>
      </c>
      <c r="B11" s="21">
        <f t="shared" si="1"/>
        <v>100001</v>
      </c>
      <c r="C11" s="22">
        <f t="shared" si="0"/>
        <v>110000</v>
      </c>
      <c r="D11" s="5"/>
    </row>
    <row r="12" spans="1:4" x14ac:dyDescent="0.25">
      <c r="A12" s="20" t="s">
        <v>23</v>
      </c>
      <c r="B12" s="21">
        <f t="shared" si="1"/>
        <v>110001</v>
      </c>
      <c r="C12" s="22">
        <f t="shared" si="0"/>
        <v>120000</v>
      </c>
      <c r="D12" s="5"/>
    </row>
    <row r="13" spans="1:4" x14ac:dyDescent="0.25">
      <c r="A13" s="20" t="s">
        <v>24</v>
      </c>
      <c r="B13" s="21">
        <f t="shared" si="1"/>
        <v>120001</v>
      </c>
      <c r="C13" s="22">
        <f t="shared" si="0"/>
        <v>130000</v>
      </c>
      <c r="D13" s="5"/>
    </row>
    <row r="14" spans="1:4" x14ac:dyDescent="0.25">
      <c r="A14" s="20" t="s">
        <v>25</v>
      </c>
      <c r="B14" s="21">
        <f t="shared" si="1"/>
        <v>130001</v>
      </c>
      <c r="C14" s="22">
        <f t="shared" si="0"/>
        <v>140000</v>
      </c>
      <c r="D14" s="5"/>
    </row>
    <row r="15" spans="1:4" x14ac:dyDescent="0.25">
      <c r="A15" s="20" t="s">
        <v>26</v>
      </c>
      <c r="B15" s="21">
        <f t="shared" si="1"/>
        <v>140001</v>
      </c>
      <c r="C15" s="22">
        <f t="shared" si="0"/>
        <v>150000</v>
      </c>
      <c r="D15" s="5"/>
    </row>
    <row r="16" spans="1:4" x14ac:dyDescent="0.25">
      <c r="A16" s="20" t="s">
        <v>27</v>
      </c>
      <c r="B16" s="21">
        <f t="shared" si="1"/>
        <v>150001</v>
      </c>
      <c r="C16" s="22">
        <f>C15+50000</f>
        <v>200000</v>
      </c>
      <c r="D16" s="5"/>
    </row>
    <row r="17" spans="1:4" x14ac:dyDescent="0.25">
      <c r="A17" s="20" t="s">
        <v>28</v>
      </c>
      <c r="B17" s="21">
        <f t="shared" si="1"/>
        <v>200001</v>
      </c>
      <c r="C17" s="23">
        <v>999999</v>
      </c>
      <c r="D17" s="5"/>
    </row>
    <row r="18" spans="1:4" x14ac:dyDescent="0.25">
      <c r="A18" s="4"/>
      <c r="B18" s="3"/>
      <c r="C18" s="6"/>
      <c r="D18" s="5"/>
    </row>
    <row r="19" spans="1:4" x14ac:dyDescent="0.25">
      <c r="A19" s="4"/>
      <c r="B19" s="3"/>
      <c r="C19" s="6"/>
      <c r="D19" s="5"/>
    </row>
    <row r="20" spans="1:4" x14ac:dyDescent="0.25">
      <c r="A20" s="4"/>
      <c r="B20" s="3"/>
      <c r="C20" s="6"/>
      <c r="D20" s="5"/>
    </row>
    <row r="21" spans="1:4" x14ac:dyDescent="0.25">
      <c r="A21" s="4"/>
      <c r="B21" s="3"/>
      <c r="C21" s="6"/>
      <c r="D21" s="5"/>
    </row>
    <row r="22" spans="1:4" x14ac:dyDescent="0.25">
      <c r="A22" s="4"/>
      <c r="B22" s="3"/>
      <c r="C22" s="6"/>
      <c r="D22" s="5"/>
    </row>
    <row r="23" spans="1:4" x14ac:dyDescent="0.25">
      <c r="A23" s="4"/>
      <c r="B23" s="3"/>
      <c r="C23" s="6"/>
      <c r="D23" s="5"/>
    </row>
    <row r="24" spans="1:4" x14ac:dyDescent="0.25">
      <c r="A24" s="4"/>
      <c r="B24" s="3"/>
      <c r="C24" s="6"/>
      <c r="D24" s="5"/>
    </row>
    <row r="25" spans="1:4" x14ac:dyDescent="0.25">
      <c r="A25" s="4"/>
      <c r="B25" s="3"/>
      <c r="C25" s="6"/>
      <c r="D25" s="5"/>
    </row>
    <row r="26" spans="1:4" x14ac:dyDescent="0.25">
      <c r="A26" s="4"/>
      <c r="B26" s="3"/>
      <c r="C26" s="6"/>
      <c r="D26" s="5"/>
    </row>
    <row r="27" spans="1:4" x14ac:dyDescent="0.25">
      <c r="A27" s="4"/>
      <c r="B27" s="3"/>
      <c r="C27" s="6"/>
      <c r="D27" s="5"/>
    </row>
    <row r="28" spans="1:4" x14ac:dyDescent="0.25">
      <c r="A28" s="4"/>
      <c r="B28" s="3"/>
      <c r="C28" s="6"/>
      <c r="D28" s="5"/>
    </row>
    <row r="29" spans="1:4" x14ac:dyDescent="0.25">
      <c r="A29" s="4"/>
      <c r="B29" s="3"/>
      <c r="C29" s="6"/>
      <c r="D29" s="5"/>
    </row>
    <row r="30" spans="1:4" x14ac:dyDescent="0.25">
      <c r="A30" s="7"/>
      <c r="B30" s="3"/>
      <c r="C30" s="6"/>
      <c r="D30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FABB-DAE5-4BF0-A816-0177B9003367}">
  <dimension ref="A1:G25"/>
  <sheetViews>
    <sheetView workbookViewId="0">
      <selection activeCell="A87" sqref="A87"/>
    </sheetView>
  </sheetViews>
  <sheetFormatPr baseColWidth="10" defaultRowHeight="15" x14ac:dyDescent="0.25"/>
  <cols>
    <col min="1" max="1" width="27.85546875" bestFit="1" customWidth="1"/>
    <col min="2" max="2" width="19" bestFit="1" customWidth="1"/>
  </cols>
  <sheetData>
    <row r="1" spans="1:7" ht="30" x14ac:dyDescent="0.25">
      <c r="A1" s="8" t="s">
        <v>54</v>
      </c>
      <c r="B1" s="40" t="s">
        <v>57</v>
      </c>
      <c r="C1" s="40" t="s">
        <v>58</v>
      </c>
      <c r="D1" s="40" t="s">
        <v>59</v>
      </c>
      <c r="E1" s="40" t="s">
        <v>51</v>
      </c>
      <c r="F1" s="40" t="s">
        <v>52</v>
      </c>
      <c r="G1" s="40" t="s">
        <v>53</v>
      </c>
    </row>
    <row r="2" spans="1:7" x14ac:dyDescent="0.25">
      <c r="A2" s="56">
        <v>1</v>
      </c>
      <c r="B2" s="56">
        <v>2</v>
      </c>
      <c r="C2" s="56">
        <v>3</v>
      </c>
      <c r="D2" s="56">
        <v>4</v>
      </c>
      <c r="E2" s="56">
        <v>5</v>
      </c>
      <c r="F2" s="56">
        <v>6</v>
      </c>
      <c r="G2" s="56">
        <v>7</v>
      </c>
    </row>
    <row r="3" spans="1:7" x14ac:dyDescent="0.25">
      <c r="A3" s="8" t="s">
        <v>8</v>
      </c>
      <c r="B3" s="57"/>
      <c r="C3" s="57"/>
      <c r="D3" s="57"/>
      <c r="E3" s="9">
        <v>0.57999999999999996</v>
      </c>
      <c r="F3" s="9">
        <v>0.77</v>
      </c>
      <c r="G3" s="9">
        <v>1</v>
      </c>
    </row>
    <row r="4" spans="1:7" x14ac:dyDescent="0.25">
      <c r="A4" s="20" t="s">
        <v>13</v>
      </c>
      <c r="B4" s="58">
        <v>8</v>
      </c>
      <c r="C4" s="58">
        <v>2</v>
      </c>
      <c r="D4" s="58">
        <v>2</v>
      </c>
      <c r="E4" s="10">
        <f>ROUNDUP((G4*$E$3)/0.1,0)*0.1</f>
        <v>10.5</v>
      </c>
      <c r="F4" s="10">
        <f>ROUNDUP((G4*$F$3)/0.1,0)*0.1</f>
        <v>13.9</v>
      </c>
      <c r="G4" s="59">
        <v>18</v>
      </c>
    </row>
    <row r="5" spans="1:7" x14ac:dyDescent="0.25">
      <c r="A5" s="20" t="s">
        <v>14</v>
      </c>
      <c r="B5" s="58">
        <v>8</v>
      </c>
      <c r="C5" s="58">
        <v>2</v>
      </c>
      <c r="D5" s="58">
        <v>2</v>
      </c>
      <c r="E5" s="10">
        <f t="shared" ref="E5:E19" si="0">ROUNDUP((G5*$E$3)/0.1,0)*0.1</f>
        <v>11.600000000000001</v>
      </c>
      <c r="F5" s="10">
        <f t="shared" ref="F5:F19" si="1">ROUNDUP((G5*$F$3)/0.1,0)*0.1</f>
        <v>15.4</v>
      </c>
      <c r="G5" s="59">
        <v>20</v>
      </c>
    </row>
    <row r="6" spans="1:7" x14ac:dyDescent="0.25">
      <c r="A6" s="20" t="s">
        <v>15</v>
      </c>
      <c r="B6" s="58">
        <v>8</v>
      </c>
      <c r="C6" s="58">
        <v>2</v>
      </c>
      <c r="D6" s="58">
        <v>2</v>
      </c>
      <c r="E6" s="10">
        <f t="shared" si="0"/>
        <v>12.8</v>
      </c>
      <c r="F6" s="10">
        <f t="shared" si="1"/>
        <v>17</v>
      </c>
      <c r="G6" s="59">
        <v>22</v>
      </c>
    </row>
    <row r="7" spans="1:7" x14ac:dyDescent="0.25">
      <c r="A7" s="20" t="s">
        <v>16</v>
      </c>
      <c r="B7" s="58">
        <v>8</v>
      </c>
      <c r="C7" s="58">
        <v>2</v>
      </c>
      <c r="D7" s="58">
        <v>2</v>
      </c>
      <c r="E7" s="10">
        <f t="shared" si="0"/>
        <v>14</v>
      </c>
      <c r="F7" s="10">
        <f t="shared" si="1"/>
        <v>18.5</v>
      </c>
      <c r="G7" s="59">
        <v>24</v>
      </c>
    </row>
    <row r="8" spans="1:7" x14ac:dyDescent="0.25">
      <c r="A8" s="20" t="s">
        <v>17</v>
      </c>
      <c r="B8" s="58">
        <v>8</v>
      </c>
      <c r="C8" s="58">
        <v>2</v>
      </c>
      <c r="D8" s="58">
        <v>2</v>
      </c>
      <c r="E8" s="10">
        <f t="shared" si="0"/>
        <v>15.100000000000001</v>
      </c>
      <c r="F8" s="10">
        <f t="shared" si="1"/>
        <v>20.100000000000001</v>
      </c>
      <c r="G8" s="59">
        <v>26</v>
      </c>
    </row>
    <row r="9" spans="1:7" x14ac:dyDescent="0.25">
      <c r="A9" s="20" t="s">
        <v>18</v>
      </c>
      <c r="B9" s="58">
        <v>8</v>
      </c>
      <c r="C9" s="58">
        <v>2</v>
      </c>
      <c r="D9" s="58">
        <v>2</v>
      </c>
      <c r="E9" s="10">
        <f t="shared" si="0"/>
        <v>16.900000000000002</v>
      </c>
      <c r="F9" s="10">
        <f t="shared" si="1"/>
        <v>22.400000000000002</v>
      </c>
      <c r="G9" s="59">
        <v>29</v>
      </c>
    </row>
    <row r="10" spans="1:7" x14ac:dyDescent="0.25">
      <c r="A10" s="20" t="s">
        <v>19</v>
      </c>
      <c r="B10" s="58">
        <v>8</v>
      </c>
      <c r="C10" s="58">
        <v>2</v>
      </c>
      <c r="D10" s="58">
        <v>2</v>
      </c>
      <c r="E10" s="10">
        <f t="shared" si="0"/>
        <v>18.600000000000001</v>
      </c>
      <c r="F10" s="10">
        <f t="shared" si="1"/>
        <v>24.700000000000003</v>
      </c>
      <c r="G10" s="59">
        <v>32</v>
      </c>
    </row>
    <row r="11" spans="1:7" x14ac:dyDescent="0.25">
      <c r="A11" s="20" t="s">
        <v>20</v>
      </c>
      <c r="B11" s="58">
        <v>8</v>
      </c>
      <c r="C11" s="58">
        <v>2</v>
      </c>
      <c r="D11" s="58">
        <v>2</v>
      </c>
      <c r="E11" s="10">
        <f t="shared" si="0"/>
        <v>20.3</v>
      </c>
      <c r="F11" s="10">
        <f t="shared" si="1"/>
        <v>27</v>
      </c>
      <c r="G11" s="59">
        <v>35</v>
      </c>
    </row>
    <row r="12" spans="1:7" x14ac:dyDescent="0.25">
      <c r="A12" s="20" t="s">
        <v>21</v>
      </c>
      <c r="B12" s="58">
        <v>8</v>
      </c>
      <c r="C12" s="58">
        <v>2</v>
      </c>
      <c r="D12" s="58">
        <v>2</v>
      </c>
      <c r="E12" s="10">
        <f t="shared" si="0"/>
        <v>22.1</v>
      </c>
      <c r="F12" s="10">
        <f t="shared" si="1"/>
        <v>29.3</v>
      </c>
      <c r="G12" s="59">
        <v>38</v>
      </c>
    </row>
    <row r="13" spans="1:7" x14ac:dyDescent="0.25">
      <c r="A13" s="20" t="s">
        <v>22</v>
      </c>
      <c r="B13" s="58">
        <v>8</v>
      </c>
      <c r="C13" s="58">
        <v>2</v>
      </c>
      <c r="D13" s="58">
        <v>2</v>
      </c>
      <c r="E13" s="10">
        <f t="shared" si="0"/>
        <v>23.8</v>
      </c>
      <c r="F13" s="10">
        <f t="shared" si="1"/>
        <v>31.6</v>
      </c>
      <c r="G13" s="59">
        <v>41</v>
      </c>
    </row>
    <row r="14" spans="1:7" x14ac:dyDescent="0.25">
      <c r="A14" s="20" t="s">
        <v>23</v>
      </c>
      <c r="B14" s="58">
        <v>8</v>
      </c>
      <c r="C14" s="58">
        <v>2</v>
      </c>
      <c r="D14" s="58">
        <v>2</v>
      </c>
      <c r="E14" s="10">
        <f t="shared" si="0"/>
        <v>25.6</v>
      </c>
      <c r="F14" s="10">
        <f t="shared" si="1"/>
        <v>33.9</v>
      </c>
      <c r="G14" s="59">
        <v>44</v>
      </c>
    </row>
    <row r="15" spans="1:7" x14ac:dyDescent="0.25">
      <c r="A15" s="20" t="s">
        <v>24</v>
      </c>
      <c r="B15" s="58">
        <v>8</v>
      </c>
      <c r="C15" s="58">
        <v>2</v>
      </c>
      <c r="D15" s="58">
        <v>2</v>
      </c>
      <c r="E15" s="10">
        <f t="shared" si="0"/>
        <v>27.3</v>
      </c>
      <c r="F15" s="10">
        <f t="shared" si="1"/>
        <v>36.200000000000003</v>
      </c>
      <c r="G15" s="59">
        <v>47</v>
      </c>
    </row>
    <row r="16" spans="1:7" x14ac:dyDescent="0.25">
      <c r="A16" s="20" t="s">
        <v>25</v>
      </c>
      <c r="B16" s="58">
        <v>8</v>
      </c>
      <c r="C16" s="58">
        <v>2</v>
      </c>
      <c r="D16" s="58">
        <v>2</v>
      </c>
      <c r="E16" s="10">
        <f t="shared" si="0"/>
        <v>29</v>
      </c>
      <c r="F16" s="10">
        <f t="shared" si="1"/>
        <v>38.5</v>
      </c>
      <c r="G16" s="59">
        <v>50</v>
      </c>
    </row>
    <row r="17" spans="1:7" x14ac:dyDescent="0.25">
      <c r="A17" s="20" t="s">
        <v>26</v>
      </c>
      <c r="B17" s="58">
        <v>8</v>
      </c>
      <c r="C17" s="58">
        <v>2</v>
      </c>
      <c r="D17" s="58">
        <v>2</v>
      </c>
      <c r="E17" s="10">
        <f t="shared" si="0"/>
        <v>30.8</v>
      </c>
      <c r="F17" s="10">
        <f t="shared" si="1"/>
        <v>40.900000000000006</v>
      </c>
      <c r="G17" s="59">
        <v>53</v>
      </c>
    </row>
    <row r="18" spans="1:7" x14ac:dyDescent="0.25">
      <c r="A18" s="20" t="s">
        <v>27</v>
      </c>
      <c r="B18" s="58">
        <v>8</v>
      </c>
      <c r="C18" s="58">
        <v>2</v>
      </c>
      <c r="D18" s="58">
        <v>2</v>
      </c>
      <c r="E18" s="10">
        <f t="shared" si="0"/>
        <v>32.5</v>
      </c>
      <c r="F18" s="10">
        <f t="shared" si="1"/>
        <v>43.2</v>
      </c>
      <c r="G18" s="59">
        <v>56</v>
      </c>
    </row>
    <row r="19" spans="1:7" x14ac:dyDescent="0.25">
      <c r="A19" s="20" t="s">
        <v>28</v>
      </c>
      <c r="B19" s="58">
        <v>8</v>
      </c>
      <c r="C19" s="58">
        <v>2</v>
      </c>
      <c r="D19" s="58">
        <v>2</v>
      </c>
      <c r="E19" s="10">
        <f t="shared" si="0"/>
        <v>34.300000000000004</v>
      </c>
      <c r="F19" s="10">
        <f t="shared" si="1"/>
        <v>45.5</v>
      </c>
      <c r="G19" s="59">
        <v>59</v>
      </c>
    </row>
    <row r="23" spans="1:7" ht="26.25" hidden="1" customHeight="1" x14ac:dyDescent="0.25">
      <c r="A23" t="s">
        <v>65</v>
      </c>
    </row>
    <row r="24" spans="1:7" hidden="1" x14ac:dyDescent="0.25">
      <c r="A24" t="s">
        <v>66</v>
      </c>
    </row>
    <row r="25" spans="1:7" hidden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4B232E68C3E44951CA695F7F7478B" ma:contentTypeVersion="11" ma:contentTypeDescription="Crée un document." ma:contentTypeScope="" ma:versionID="7e95701bda622b4899895fdbacc4c9da">
  <xsd:schema xmlns:xsd="http://www.w3.org/2001/XMLSchema" xmlns:xs="http://www.w3.org/2001/XMLSchema" xmlns:p="http://schemas.microsoft.com/office/2006/metadata/properties" xmlns:ns3="cec6f10f-e7c9-4e76-85e7-6b489c12195f" xmlns:ns4="b6904288-2781-484c-9cc8-93c4027e994b" targetNamespace="http://schemas.microsoft.com/office/2006/metadata/properties" ma:root="true" ma:fieldsID="42c12cea2fb753acb0000687e28e65a2" ns3:_="" ns4:_="">
    <xsd:import namespace="cec6f10f-e7c9-4e76-85e7-6b489c12195f"/>
    <xsd:import namespace="b6904288-2781-484c-9cc8-93c4027e99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6f10f-e7c9-4e76-85e7-6b489c121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04288-2781-484c-9cc8-93c4027e9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6FD624-2200-4A14-8EB2-06E37C1A6A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6B4524-259C-43FB-8DC9-86436139A97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c6f10f-e7c9-4e76-85e7-6b489c12195f"/>
    <ds:schemaRef ds:uri="b6904288-2781-484c-9cc8-93c4027e994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589BDF-5153-4EA7-A55E-612D82D96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6f10f-e7c9-4e76-85e7-6b489c12195f"/>
    <ds:schemaRef ds:uri="b6904288-2781-484c-9cc8-93c4027e9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Simulation Crèche</vt:lpstr>
      <vt:lpstr>Simulation Nurserie</vt:lpstr>
      <vt:lpstr>CALCUL</vt:lpstr>
      <vt:lpstr>Prestations</vt:lpstr>
      <vt:lpstr>Tranches</vt:lpstr>
      <vt:lpstr>Tarifs CONTHEY</vt:lpstr>
      <vt:lpstr>'Simulation Crèche'!Zone_d_impression</vt:lpstr>
      <vt:lpstr>'Simulation Nurserie'!Zone_d_impression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Hirtzlin</dc:creator>
  <cp:lastModifiedBy>Corinne Sauge</cp:lastModifiedBy>
  <cp:lastPrinted>2022-06-29T14:31:24Z</cp:lastPrinted>
  <dcterms:created xsi:type="dcterms:W3CDTF">2022-04-27T17:36:16Z</dcterms:created>
  <dcterms:modified xsi:type="dcterms:W3CDTF">2022-06-30T06:15:40Z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0x0101003E24B232E68C3E44951CA695F7F7478B</vt:lpwstr>
  </property>
</Properties>
</file>